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грузка по предприятиям" sheetId="1" r:id="rId1"/>
    <sheet name="расчет прибыли" sheetId="2" state="hidden" r:id="rId2"/>
    <sheet name="расчет физич объма" sheetId="3" state="hidden" r:id="rId3"/>
  </sheets>
  <definedNames/>
  <calcPr fullCalcOnLoad="1"/>
</workbook>
</file>

<file path=xl/sharedStrings.xml><?xml version="1.0" encoding="utf-8"?>
<sst xmlns="http://schemas.openxmlformats.org/spreadsheetml/2006/main" count="258" uniqueCount="173">
  <si>
    <t>№ п/п</t>
  </si>
  <si>
    <t>предприятия</t>
  </si>
  <si>
    <t>ОКВЭД</t>
  </si>
  <si>
    <t>Отгрузка</t>
  </si>
  <si>
    <t>2005г,факт</t>
  </si>
  <si>
    <t>Индекс</t>
  </si>
  <si>
    <t>индекс</t>
  </si>
  <si>
    <t xml:space="preserve">физV </t>
  </si>
  <si>
    <t>дефлятор</t>
  </si>
  <si>
    <t>2006/2005</t>
  </si>
  <si>
    <t>05//04</t>
  </si>
  <si>
    <t>2006 год</t>
  </si>
  <si>
    <t>2007/2006</t>
  </si>
  <si>
    <t>2006/05</t>
  </si>
  <si>
    <t>дефл</t>
  </si>
  <si>
    <t>07//06</t>
  </si>
  <si>
    <t>2007 г</t>
  </si>
  <si>
    <t>прогноз</t>
  </si>
  <si>
    <t>Темп  роста</t>
  </si>
  <si>
    <t xml:space="preserve">              Обрабатывающие производства</t>
  </si>
  <si>
    <t>Наименование промышленного</t>
  </si>
  <si>
    <t>ООО "Стройкомплектсервис"</t>
  </si>
  <si>
    <t>20.30.1</t>
  </si>
  <si>
    <t>20,,10,,2</t>
  </si>
  <si>
    <t>28,,12</t>
  </si>
  <si>
    <t>деф</t>
  </si>
  <si>
    <t>УМП "Малоярославецкий хлебокомбинат</t>
  </si>
  <si>
    <t>15,,81</t>
  </si>
  <si>
    <t>ООО "Детчинский деревообраба-</t>
  </si>
  <si>
    <t>тывающий комбинат"</t>
  </si>
  <si>
    <t>20,,10</t>
  </si>
  <si>
    <t>Крупные и средние предприятия</t>
  </si>
  <si>
    <t>ОАО "Малояр молочный завод"</t>
  </si>
  <si>
    <t>ОАО "МПЗ"</t>
  </si>
  <si>
    <t>ОАО "МЗ СКД"</t>
  </si>
  <si>
    <t>ООО "Агрисовгаз"</t>
  </si>
  <si>
    <t>ФЛ "Москомплектмебель"</t>
  </si>
  <si>
    <t>ООО "Завод резиновой обуви"</t>
  </si>
  <si>
    <t>УМП "Редакция газеты Маяк"</t>
  </si>
  <si>
    <t>ОАО "Малояр типография"</t>
  </si>
  <si>
    <t>ООО "Газсервис"</t>
  </si>
  <si>
    <t>ЗАО "Детчинский комбикорм з-д"</t>
  </si>
  <si>
    <t>Производство и распределение электроэнергии, газа и воды</t>
  </si>
  <si>
    <t>УМП "КЭ и ТС"</t>
  </si>
  <si>
    <t>ОАО "Малоярославецмежрайгаз"</t>
  </si>
  <si>
    <t>УМП "Водоканал"</t>
  </si>
  <si>
    <t>Итого крупные и средние пр-я</t>
  </si>
  <si>
    <t>Значимые малые предприятия</t>
  </si>
  <si>
    <t>ОКВЭД Д</t>
  </si>
  <si>
    <t>ЗАО "Палисандр"</t>
  </si>
  <si>
    <t>ООО "НПФ Газсервис"</t>
  </si>
  <si>
    <t>ООО "Колорит"</t>
  </si>
  <si>
    <t>ООО "Энергоспецмонтаж"</t>
  </si>
  <si>
    <t>ООО "Тис -Пласт"</t>
  </si>
  <si>
    <t>ООО "Швейная фабрика"</t>
  </si>
  <si>
    <t>ООО "Электрогазавтоматика"</t>
  </si>
  <si>
    <t>ООО "ИВК-Саяны"</t>
  </si>
  <si>
    <t>ООО ППФ "Русское поле"</t>
  </si>
  <si>
    <t>ООО НПЦ "Агромеханизация"</t>
  </si>
  <si>
    <t>ООО "Алюма"</t>
  </si>
  <si>
    <t>ЗАО "Стройтехмонтаж"</t>
  </si>
  <si>
    <t>ООО "Алюком"</t>
  </si>
  <si>
    <t>ООО "Алмоконструкция"</t>
  </si>
  <si>
    <t>ООО "Вип -инжиниринг"</t>
  </si>
  <si>
    <t>ЗАО "Ремекс тепломаш"</t>
  </si>
  <si>
    <t>ООО "Росметалл"</t>
  </si>
  <si>
    <t>ООО "Гомер и К"</t>
  </si>
  <si>
    <t>ОКВЭД Е</t>
  </si>
  <si>
    <t>ООО "Майт"</t>
  </si>
  <si>
    <t>Итого по малым предприятиям</t>
  </si>
  <si>
    <t>ВСЕГО ПРОМЫШЛЕННОСТЬ</t>
  </si>
  <si>
    <t>по крупным и средним и значимым</t>
  </si>
  <si>
    <t>малым предприятиям</t>
  </si>
  <si>
    <t>Производство и распределение эл.энергии, газа и воды</t>
  </si>
  <si>
    <t>Выручка  от реализации</t>
  </si>
  <si>
    <t>С/б реализ продукции</t>
  </si>
  <si>
    <t>Расчет прибыли(по данным предприятий)</t>
  </si>
  <si>
    <t>Прибыльот реализации</t>
  </si>
  <si>
    <t>Прибыль от внереализ</t>
  </si>
  <si>
    <t>Прибыль от прочих операц</t>
  </si>
  <si>
    <t>Прибыль 140 стр</t>
  </si>
  <si>
    <t>Прибыль налоговая</t>
  </si>
  <si>
    <t>Ввод в дейст основ. Сред</t>
  </si>
  <si>
    <t>Выбытие основных ср-в</t>
  </si>
  <si>
    <t>Среднегодов остат ст-ть о.с.</t>
  </si>
  <si>
    <t>25,,2</t>
  </si>
  <si>
    <t>деревянные строит констр</t>
  </si>
  <si>
    <t xml:space="preserve"> пр-во пиломатериалов</t>
  </si>
  <si>
    <t>пр-во металлоконстр</t>
  </si>
  <si>
    <t>15,,20</t>
  </si>
  <si>
    <t>в том числе</t>
  </si>
  <si>
    <t>27,,22</t>
  </si>
  <si>
    <t>28,,11</t>
  </si>
  <si>
    <t>15.51.11</t>
  </si>
  <si>
    <t>25.24.2</t>
  </si>
  <si>
    <t>ЗАО "Детчинский завод"</t>
  </si>
  <si>
    <t>20,30,1</t>
  </si>
  <si>
    <t>27,22,28</t>
  </si>
  <si>
    <t>15,51,11</t>
  </si>
  <si>
    <t>28,11,</t>
  </si>
  <si>
    <t>ООО "Детчинский винокуренный завод"</t>
  </si>
  <si>
    <t>15,,93</t>
  </si>
  <si>
    <t>ООО "Детч винокур з-д"</t>
  </si>
  <si>
    <t>15.93</t>
  </si>
  <si>
    <t xml:space="preserve">Отг </t>
  </si>
  <si>
    <t>Итого крупные и средние  Д</t>
  </si>
  <si>
    <t>22,,12</t>
  </si>
  <si>
    <t>пп</t>
  </si>
  <si>
    <t>40,10,3</t>
  </si>
  <si>
    <t>40,20,2</t>
  </si>
  <si>
    <t>41,00,2</t>
  </si>
  <si>
    <t>40,10,</t>
  </si>
  <si>
    <t xml:space="preserve">отгр 2004 </t>
  </si>
  <si>
    <t>в</t>
  </si>
  <si>
    <t>пересчете</t>
  </si>
  <si>
    <t xml:space="preserve">отг 2005 </t>
  </si>
  <si>
    <t>отгр</t>
  </si>
  <si>
    <t>персчет</t>
  </si>
  <si>
    <t>ОАО МОПАЗ</t>
  </si>
  <si>
    <t>33,20,6</t>
  </si>
  <si>
    <t>УМП "Редакц газеты Малояр край</t>
  </si>
  <si>
    <t>27,42,5</t>
  </si>
  <si>
    <t>Всего Е</t>
  </si>
  <si>
    <t>3743454</t>
  </si>
  <si>
    <t>1181</t>
  </si>
  <si>
    <t>Итого Е</t>
  </si>
  <si>
    <t>Итого Д</t>
  </si>
  <si>
    <t xml:space="preserve">  263 ОЗ-1,1%</t>
  </si>
  <si>
    <t>40,,10</t>
  </si>
  <si>
    <t>Итого  малые Д</t>
  </si>
  <si>
    <t>прочие малые</t>
  </si>
  <si>
    <t>28,22,9</t>
  </si>
  <si>
    <t>29,40,2</t>
  </si>
  <si>
    <t>УМП Ред газеты Малояр край</t>
  </si>
  <si>
    <t>УМП "Малоярославецстройзаказчик"</t>
  </si>
  <si>
    <t>40,30,14</t>
  </si>
  <si>
    <t>2018 к</t>
  </si>
  <si>
    <t>ООО"МБЗ"</t>
  </si>
  <si>
    <t>26,,6</t>
  </si>
  <si>
    <t>2015г</t>
  </si>
  <si>
    <t xml:space="preserve">2016г к </t>
  </si>
  <si>
    <t>2017г к</t>
  </si>
  <si>
    <t>2019 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</si>
  <si>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</si>
  <si>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</t>
  </si>
  <si>
    <t>29,40,6</t>
  </si>
  <si>
    <t>15,71,1</t>
  </si>
  <si>
    <t>освобот налогов</t>
  </si>
  <si>
    <t>33,20,8</t>
  </si>
  <si>
    <t>ООО "Хозстройинструмент"</t>
  </si>
  <si>
    <t>ООО "ПТК Хозстройинструмент"</t>
  </si>
  <si>
    <t>30,01,1</t>
  </si>
  <si>
    <t>оценка</t>
  </si>
  <si>
    <t>Темп  роста,%</t>
  </si>
  <si>
    <t xml:space="preserve">                                                 Объем отгруженной продукции по разделам С,Д, Е ОКВЭД </t>
  </si>
  <si>
    <t xml:space="preserve">Итого крупные и средние  </t>
  </si>
  <si>
    <t>предприятия, раздел Д</t>
  </si>
  <si>
    <t>Всего отгружено продукции</t>
  </si>
  <si>
    <t>по крупныи и средним предприятиям</t>
  </si>
  <si>
    <t>Раздел Д ОКВЭД</t>
  </si>
  <si>
    <t>ВСЕГО отгружено продукции</t>
  </si>
  <si>
    <t xml:space="preserve">                                                Производство и распределение электроэнергии, газа и воды (разделЕ)</t>
  </si>
  <si>
    <t>Итого раздел Е</t>
  </si>
  <si>
    <t>Итого отгрузка по МП  раздел Д</t>
  </si>
  <si>
    <t>по полному кругу предприятий</t>
  </si>
  <si>
    <t>Итого по малым предприятиям(Д,Е)</t>
  </si>
  <si>
    <t>отчет</t>
  </si>
  <si>
    <t xml:space="preserve">     Отгружено продукции      (тысяч рублей)</t>
  </si>
  <si>
    <t>Обраб по полному кругу</t>
  </si>
  <si>
    <t>Е по полному кругу</t>
  </si>
  <si>
    <t>Всего по полному кругу</t>
  </si>
  <si>
    <t xml:space="preserve">                                             по        СП "Село Кудиново".</t>
  </si>
  <si>
    <t>ООО "Кудиновский трубный завод"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</si>
</sst>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65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15" xfId="0" applyNumberFormat="1" applyBorder="1" applyAlignment="1">
      <alignment/>
    </xf>
    <xf numFmtId="16" fontId="0" fillId="0" borderId="15" xfId="0" applyNumberFormat="1" applyBorder="1" applyAlignment="1">
      <alignment/>
    </xf>
    <xf numFmtId="14" fontId="1" fillId="0" borderId="15" xfId="0" applyNumberFormat="1" applyFont="1" applyBorder="1" applyAlignment="1">
      <alignment/>
    </xf>
    <xf numFmtId="0" fontId="0" fillId="33" borderId="15" xfId="0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65" fontId="0" fillId="33" borderId="15" xfId="0" applyNumberFormat="1" applyFill="1" applyBorder="1" applyAlignment="1">
      <alignment/>
    </xf>
    <xf numFmtId="49" fontId="2" fillId="0" borderId="15" xfId="0" applyNumberFormat="1" applyFont="1" applyBorder="1" applyAlignment="1">
      <alignment/>
    </xf>
    <xf numFmtId="0" fontId="0" fillId="34" borderId="15" xfId="0" applyFill="1" applyBorder="1" applyAlignment="1">
      <alignment/>
    </xf>
    <xf numFmtId="165" fontId="2" fillId="34" borderId="15" xfId="0" applyNumberFormat="1" applyFon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165" fontId="0" fillId="34" borderId="15" xfId="0" applyNumberFormat="1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0" fillId="34" borderId="15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2" fontId="0" fillId="34" borderId="15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65" fontId="9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" fontId="9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65" fontId="10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5" fontId="10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/>
    </xf>
    <xf numFmtId="0" fontId="13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3">
      <selection activeCell="H22" sqref="H22"/>
    </sheetView>
  </sheetViews>
  <sheetFormatPr defaultColWidth="9.00390625" defaultRowHeight="12.75"/>
  <cols>
    <col min="1" max="1" width="3.875" style="0" customWidth="1"/>
    <col min="2" max="2" width="33.875" style="0" customWidth="1"/>
    <col min="3" max="3" width="6.75390625" style="0" customWidth="1"/>
    <col min="4" max="4" width="10.625" style="0" customWidth="1"/>
    <col min="5" max="5" width="9.75390625" style="0" customWidth="1"/>
    <col min="6" max="6" width="9.875" style="0" customWidth="1"/>
    <col min="7" max="7" width="9.375" style="0" customWidth="1"/>
    <col min="8" max="8" width="9.25390625" style="0" customWidth="1"/>
    <col min="9" max="9" width="9.00390625" style="0" customWidth="1"/>
    <col min="10" max="12" width="9.25390625" style="0" customWidth="1"/>
    <col min="13" max="13" width="7.875" style="0" customWidth="1"/>
    <col min="14" max="14" width="7.75390625" style="0" customWidth="1"/>
    <col min="16" max="16" width="8.125" style="0" customWidth="1"/>
    <col min="17" max="17" width="9.625" style="0" customWidth="1"/>
    <col min="18" max="18" width="8.875" style="0" customWidth="1"/>
    <col min="20" max="20" width="9.00390625" style="0" customWidth="1"/>
  </cols>
  <sheetData>
    <row r="1" spans="1:12" ht="15">
      <c r="A1" s="76"/>
      <c r="B1" s="77" t="s">
        <v>154</v>
      </c>
      <c r="C1" s="77"/>
      <c r="D1" s="77"/>
      <c r="E1" s="77"/>
      <c r="F1" s="77"/>
      <c r="G1" s="77"/>
      <c r="H1" s="77"/>
      <c r="I1" s="77"/>
      <c r="J1" s="78"/>
      <c r="K1" s="78"/>
      <c r="L1" s="78"/>
    </row>
    <row r="2" spans="1:12" ht="15">
      <c r="A2" s="76"/>
      <c r="B2" s="77" t="s">
        <v>171</v>
      </c>
      <c r="C2" s="77"/>
      <c r="D2" s="77"/>
      <c r="E2" s="77"/>
      <c r="F2" s="77"/>
      <c r="G2" s="77"/>
      <c r="H2" s="77"/>
      <c r="I2" s="77"/>
      <c r="J2" s="78"/>
      <c r="K2" s="78"/>
      <c r="L2" s="78"/>
    </row>
    <row r="3" spans="1:12" ht="14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90" t="s">
        <v>0</v>
      </c>
      <c r="B4" s="90" t="s">
        <v>20</v>
      </c>
      <c r="C4" s="97" t="s">
        <v>2</v>
      </c>
      <c r="D4" s="81" t="s">
        <v>167</v>
      </c>
      <c r="E4" s="81"/>
      <c r="F4" s="81"/>
      <c r="G4" s="81"/>
      <c r="H4" s="91"/>
      <c r="I4" s="91"/>
      <c r="J4" s="98" t="s">
        <v>153</v>
      </c>
      <c r="K4" s="98"/>
      <c r="L4" s="92"/>
    </row>
    <row r="5" spans="1:12" ht="15">
      <c r="A5" s="93" t="s">
        <v>107</v>
      </c>
      <c r="B5" s="93" t="s">
        <v>1</v>
      </c>
      <c r="C5" s="93"/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93" t="s">
        <v>140</v>
      </c>
      <c r="J5" s="93" t="s">
        <v>141</v>
      </c>
      <c r="K5" s="93" t="s">
        <v>136</v>
      </c>
      <c r="L5" s="93" t="s">
        <v>142</v>
      </c>
    </row>
    <row r="6" spans="1:12" ht="15">
      <c r="A6" s="93"/>
      <c r="B6" s="93"/>
      <c r="C6" s="93"/>
      <c r="D6" s="93" t="s">
        <v>166</v>
      </c>
      <c r="E6" s="93" t="s">
        <v>152</v>
      </c>
      <c r="F6" s="93" t="s">
        <v>17</v>
      </c>
      <c r="G6" s="93" t="s">
        <v>17</v>
      </c>
      <c r="H6" s="93" t="s">
        <v>17</v>
      </c>
      <c r="I6" s="93" t="s">
        <v>139</v>
      </c>
      <c r="J6" s="93">
        <v>2016</v>
      </c>
      <c r="K6" s="93">
        <v>2017</v>
      </c>
      <c r="L6" s="93">
        <v>2018</v>
      </c>
    </row>
    <row r="7" spans="1:12" ht="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104"/>
      <c r="B8" s="105"/>
      <c r="C8" s="106" t="s">
        <v>31</v>
      </c>
      <c r="D8" s="106"/>
      <c r="E8" s="105"/>
      <c r="F8" s="105"/>
      <c r="G8" s="105"/>
      <c r="H8" s="105"/>
      <c r="I8" s="105"/>
      <c r="J8" s="105"/>
      <c r="K8" s="105"/>
      <c r="L8" s="107"/>
    </row>
    <row r="9" spans="1:12" ht="14.25">
      <c r="A9" s="108"/>
      <c r="B9" s="80"/>
      <c r="C9" s="109" t="s">
        <v>19</v>
      </c>
      <c r="D9" s="109"/>
      <c r="E9" s="109"/>
      <c r="F9" s="109"/>
      <c r="G9" s="109"/>
      <c r="H9" s="109"/>
      <c r="I9" s="109"/>
      <c r="J9" s="80"/>
      <c r="K9" s="80"/>
      <c r="L9" s="110"/>
    </row>
    <row r="10" spans="1:12" ht="14.2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15">
      <c r="A11" s="79"/>
      <c r="B11" s="96" t="s">
        <v>155</v>
      </c>
      <c r="C11" s="14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101">
        <v>0</v>
      </c>
      <c r="J11" s="102">
        <v>0</v>
      </c>
      <c r="K11" s="102">
        <v>0</v>
      </c>
      <c r="L11" s="102">
        <v>0</v>
      </c>
    </row>
    <row r="12" spans="1:12" ht="14.25">
      <c r="A12" s="79"/>
      <c r="B12" s="96" t="s">
        <v>156</v>
      </c>
      <c r="C12" s="14"/>
      <c r="D12" s="79"/>
      <c r="E12" s="88"/>
      <c r="F12" s="89"/>
      <c r="G12" s="89"/>
      <c r="H12" s="89"/>
      <c r="I12" s="86"/>
      <c r="J12" s="84"/>
      <c r="K12" s="84"/>
      <c r="L12" s="84"/>
    </row>
    <row r="13" spans="1:12" ht="14.25">
      <c r="A13" s="79"/>
      <c r="B13" s="96" t="s">
        <v>161</v>
      </c>
      <c r="C13" s="14"/>
      <c r="D13" s="79"/>
      <c r="E13" s="88"/>
      <c r="F13" s="89"/>
      <c r="G13" s="89"/>
      <c r="H13" s="89"/>
      <c r="I13" s="86"/>
      <c r="J13" s="84"/>
      <c r="K13" s="84"/>
      <c r="L13" s="84"/>
    </row>
    <row r="14" spans="1:12" s="123" customFormat="1" ht="14.25">
      <c r="A14" s="100"/>
      <c r="B14" s="119" t="s">
        <v>134</v>
      </c>
      <c r="C14" s="120" t="s">
        <v>135</v>
      </c>
      <c r="D14" s="100">
        <v>83540</v>
      </c>
      <c r="E14" s="99">
        <v>90800</v>
      </c>
      <c r="F14" s="100">
        <v>96250</v>
      </c>
      <c r="G14" s="100">
        <v>101160</v>
      </c>
      <c r="H14" s="95">
        <v>105900</v>
      </c>
      <c r="I14" s="121">
        <f>E14/D14*100</f>
        <v>108.69044768972947</v>
      </c>
      <c r="J14" s="122">
        <f>F14/E14*100</f>
        <v>106.00220264317181</v>
      </c>
      <c r="K14" s="122">
        <f>G14/F14*100</f>
        <v>105.1012987012987</v>
      </c>
      <c r="L14" s="122">
        <f>H14/G14*100</f>
        <v>104.68564650059311</v>
      </c>
    </row>
    <row r="15" spans="1:12" ht="14.25">
      <c r="A15" s="79"/>
      <c r="B15" s="96"/>
      <c r="C15" s="16"/>
      <c r="D15" s="100"/>
      <c r="E15" s="99"/>
      <c r="F15" s="100"/>
      <c r="G15" s="100"/>
      <c r="H15" s="95"/>
      <c r="I15" s="86"/>
      <c r="J15" s="84"/>
      <c r="K15" s="84"/>
      <c r="L15" s="84"/>
    </row>
    <row r="16" spans="1:12" ht="15">
      <c r="A16" s="79"/>
      <c r="B16" s="96" t="s">
        <v>162</v>
      </c>
      <c r="C16" s="14"/>
      <c r="D16" s="81">
        <f>SUM(D14:D14)</f>
        <v>83540</v>
      </c>
      <c r="E16" s="87">
        <f>SUM(E14:E14)</f>
        <v>90800</v>
      </c>
      <c r="F16" s="85">
        <f>SUM(F14:F14)</f>
        <v>96250</v>
      </c>
      <c r="G16" s="85">
        <f>SUM(G14:G14)</f>
        <v>101160</v>
      </c>
      <c r="H16" s="85">
        <f>SUM(H14:H14)</f>
        <v>105900</v>
      </c>
      <c r="I16" s="101">
        <f>E16/D16*100</f>
        <v>108.69044768972947</v>
      </c>
      <c r="J16" s="102">
        <f>F16/E16*100</f>
        <v>106.00220264317181</v>
      </c>
      <c r="K16" s="102">
        <f>G16/F16*100</f>
        <v>105.1012987012987</v>
      </c>
      <c r="L16" s="102">
        <f>H16/G16*100</f>
        <v>104.68564650059311</v>
      </c>
    </row>
    <row r="17" spans="1:12" ht="15">
      <c r="A17" s="79"/>
      <c r="B17" s="96" t="s">
        <v>157</v>
      </c>
      <c r="C17" s="14"/>
      <c r="D17" s="79"/>
      <c r="E17" s="87"/>
      <c r="F17" s="81"/>
      <c r="G17" s="81"/>
      <c r="H17" s="83"/>
      <c r="I17" s="86"/>
      <c r="J17" s="84"/>
      <c r="K17" s="84"/>
      <c r="L17" s="84"/>
    </row>
    <row r="18" spans="1:12" ht="15">
      <c r="A18" s="79"/>
      <c r="B18" s="96" t="s">
        <v>158</v>
      </c>
      <c r="C18" s="56"/>
      <c r="D18" s="81">
        <f>D11+D16</f>
        <v>83540</v>
      </c>
      <c r="E18" s="81">
        <f>E11+E16</f>
        <v>90800</v>
      </c>
      <c r="F18" s="81">
        <f>F11+F16</f>
        <v>96250</v>
      </c>
      <c r="G18" s="85">
        <f>G16+G11</f>
        <v>101160</v>
      </c>
      <c r="H18" s="85">
        <f>H16+H11</f>
        <v>105900</v>
      </c>
      <c r="I18" s="101">
        <f>E18/D18*100</f>
        <v>108.69044768972947</v>
      </c>
      <c r="J18" s="102">
        <f>F18/E18*100</f>
        <v>106.00220264317181</v>
      </c>
      <c r="K18" s="102">
        <f>G18/F18*100</f>
        <v>105.1012987012987</v>
      </c>
      <c r="L18" s="102">
        <f>H18/G18*100</f>
        <v>104.68564650059311</v>
      </c>
    </row>
    <row r="19" spans="1:12" ht="14.25">
      <c r="A19" s="79"/>
      <c r="B19" s="96"/>
      <c r="C19" s="14"/>
      <c r="D19" s="79"/>
      <c r="E19" s="82"/>
      <c r="F19" s="79"/>
      <c r="G19" s="79"/>
      <c r="H19" s="79"/>
      <c r="I19" s="86"/>
      <c r="J19" s="84"/>
      <c r="K19" s="84"/>
      <c r="L19" s="84"/>
    </row>
    <row r="20" spans="1:12" ht="14.25">
      <c r="A20" s="79"/>
      <c r="B20" s="96"/>
      <c r="C20" s="14" t="s">
        <v>47</v>
      </c>
      <c r="D20" s="79"/>
      <c r="E20" s="82"/>
      <c r="F20" s="79"/>
      <c r="G20" s="79"/>
      <c r="H20" s="79"/>
      <c r="I20" s="86"/>
      <c r="J20" s="84"/>
      <c r="K20" s="84"/>
      <c r="L20" s="84"/>
    </row>
    <row r="21" spans="1:12" ht="14.25">
      <c r="A21" s="79"/>
      <c r="B21" s="96" t="s">
        <v>159</v>
      </c>
      <c r="C21" s="14"/>
      <c r="D21" s="79"/>
      <c r="E21" s="82"/>
      <c r="F21" s="79"/>
      <c r="G21" s="79"/>
      <c r="H21" s="79"/>
      <c r="I21" s="86"/>
      <c r="J21" s="84"/>
      <c r="K21" s="84"/>
      <c r="L21" s="84"/>
    </row>
    <row r="22" spans="1:12" ht="15">
      <c r="A22" s="79"/>
      <c r="B22" s="96" t="s">
        <v>163</v>
      </c>
      <c r="C22" s="14"/>
      <c r="D22" s="103"/>
      <c r="E22" s="87"/>
      <c r="F22" s="85"/>
      <c r="G22" s="85"/>
      <c r="H22" s="85"/>
      <c r="I22" s="101"/>
      <c r="J22" s="102"/>
      <c r="K22" s="102"/>
      <c r="L22" s="102"/>
    </row>
    <row r="23" spans="1:12" s="123" customFormat="1" ht="14.25">
      <c r="A23" s="100"/>
      <c r="B23" s="124" t="s">
        <v>172</v>
      </c>
      <c r="C23" s="125">
        <v>24.16</v>
      </c>
      <c r="D23" s="100">
        <v>167126</v>
      </c>
      <c r="E23" s="99">
        <v>150000</v>
      </c>
      <c r="F23" s="95">
        <v>150000</v>
      </c>
      <c r="G23" s="95">
        <v>160000</v>
      </c>
      <c r="H23" s="95">
        <v>172000</v>
      </c>
      <c r="I23" s="121">
        <f aca="true" t="shared" si="0" ref="I23:L24">E23/D23*100</f>
        <v>89.75264171942128</v>
      </c>
      <c r="J23" s="122">
        <f t="shared" si="0"/>
        <v>100</v>
      </c>
      <c r="K23" s="122">
        <f t="shared" si="0"/>
        <v>106.66666666666667</v>
      </c>
      <c r="L23" s="122">
        <f t="shared" si="0"/>
        <v>107.5</v>
      </c>
    </row>
    <row r="24" spans="1:12" s="123" customFormat="1" ht="14.25">
      <c r="A24" s="100"/>
      <c r="B24" s="124" t="s">
        <v>137</v>
      </c>
      <c r="C24" s="125" t="s">
        <v>138</v>
      </c>
      <c r="D24" s="100">
        <v>2363</v>
      </c>
      <c r="E24" s="99">
        <v>2480</v>
      </c>
      <c r="F24" s="95">
        <v>2600</v>
      </c>
      <c r="G24" s="95">
        <v>2760</v>
      </c>
      <c r="H24" s="95">
        <v>2940</v>
      </c>
      <c r="I24" s="121">
        <f t="shared" si="0"/>
        <v>104.95133305120609</v>
      </c>
      <c r="J24" s="122">
        <f t="shared" si="0"/>
        <v>104.83870967741935</v>
      </c>
      <c r="K24" s="122">
        <f t="shared" si="0"/>
        <v>106.15384615384616</v>
      </c>
      <c r="L24" s="122">
        <f t="shared" si="0"/>
        <v>106.5217391304348</v>
      </c>
    </row>
    <row r="25" spans="1:12" ht="15">
      <c r="A25" s="79"/>
      <c r="B25" s="96" t="s">
        <v>165</v>
      </c>
      <c r="C25" s="14"/>
      <c r="D25" s="81">
        <f>SUM(D23:D24)</f>
        <v>169489</v>
      </c>
      <c r="E25" s="81">
        <f>SUM(E23:E24)</f>
        <v>152480</v>
      </c>
      <c r="F25" s="81">
        <f>SUM(F23:F24)</f>
        <v>152600</v>
      </c>
      <c r="G25" s="81">
        <f>SUM(G23:G24)</f>
        <v>162760</v>
      </c>
      <c r="H25" s="81">
        <f>SUM(H23:H24)</f>
        <v>174940</v>
      </c>
      <c r="I25" s="101">
        <f aca="true" t="shared" si="1" ref="I25:L26">E25/D25*100</f>
        <v>89.96454047165304</v>
      </c>
      <c r="J25" s="102">
        <f t="shared" si="1"/>
        <v>100.07869884575027</v>
      </c>
      <c r="K25" s="102">
        <f t="shared" si="1"/>
        <v>106.65792922673656</v>
      </c>
      <c r="L25" s="102">
        <f t="shared" si="1"/>
        <v>107.48341115753257</v>
      </c>
    </row>
    <row r="26" spans="1:12" ht="15">
      <c r="A26" s="79"/>
      <c r="B26" s="96" t="s">
        <v>160</v>
      </c>
      <c r="C26" s="14"/>
      <c r="D26" s="81">
        <f>D18+D25</f>
        <v>253029</v>
      </c>
      <c r="E26" s="81">
        <f>E18+E25</f>
        <v>243280</v>
      </c>
      <c r="F26" s="81">
        <f>F18+F25</f>
        <v>248850</v>
      </c>
      <c r="G26" s="81">
        <f>G18+G25</f>
        <v>263920</v>
      </c>
      <c r="H26" s="81">
        <f>H18+H25</f>
        <v>280840</v>
      </c>
      <c r="I26" s="101">
        <f t="shared" si="1"/>
        <v>96.14708195503282</v>
      </c>
      <c r="J26" s="102">
        <f t="shared" si="1"/>
        <v>102.28954291351529</v>
      </c>
      <c r="K26" s="102">
        <f t="shared" si="1"/>
        <v>106.05585694193289</v>
      </c>
      <c r="L26" s="102">
        <f t="shared" si="1"/>
        <v>106.41103364655957</v>
      </c>
    </row>
    <row r="27" spans="1:12" ht="15">
      <c r="A27" s="79"/>
      <c r="B27" s="96" t="s">
        <v>164</v>
      </c>
      <c r="C27" s="56"/>
      <c r="D27" s="79"/>
      <c r="E27" s="82"/>
      <c r="F27" s="83"/>
      <c r="G27" s="83"/>
      <c r="H27" s="83"/>
      <c r="I27" s="101"/>
      <c r="J27" s="102"/>
      <c r="K27" s="102"/>
      <c r="L27" s="102"/>
    </row>
    <row r="28" spans="2:12" ht="15">
      <c r="B28" s="114" t="s">
        <v>168</v>
      </c>
      <c r="D28" s="115">
        <f>D11+D22</f>
        <v>0</v>
      </c>
      <c r="E28" s="115">
        <f>E11+E22</f>
        <v>0</v>
      </c>
      <c r="F28" s="115">
        <f>F11+F22</f>
        <v>0</v>
      </c>
      <c r="G28" s="115">
        <f>G11+G22</f>
        <v>0</v>
      </c>
      <c r="H28" s="115">
        <f>H11+H22</f>
        <v>0</v>
      </c>
      <c r="I28" s="117"/>
      <c r="J28" s="118"/>
      <c r="K28" s="118"/>
      <c r="L28" s="118"/>
    </row>
    <row r="29" spans="2:12" ht="15">
      <c r="B29" s="114" t="s">
        <v>169</v>
      </c>
      <c r="D29">
        <f>D16</f>
        <v>83540</v>
      </c>
      <c r="E29">
        <f>E16</f>
        <v>90800</v>
      </c>
      <c r="F29">
        <f>F16</f>
        <v>96250</v>
      </c>
      <c r="G29">
        <f>G16</f>
        <v>101160</v>
      </c>
      <c r="H29">
        <f>H16</f>
        <v>105900</v>
      </c>
      <c r="I29" s="101">
        <f aca="true" t="shared" si="2" ref="I29:L30">E29/D29*100</f>
        <v>108.69044768972947</v>
      </c>
      <c r="J29" s="102">
        <f t="shared" si="2"/>
        <v>106.00220264317181</v>
      </c>
      <c r="K29" s="102">
        <f t="shared" si="2"/>
        <v>105.1012987012987</v>
      </c>
      <c r="L29" s="102">
        <f t="shared" si="2"/>
        <v>104.68564650059311</v>
      </c>
    </row>
    <row r="30" spans="2:12" ht="15">
      <c r="B30" s="114" t="s">
        <v>170</v>
      </c>
      <c r="D30" s="116">
        <f>D16+D25</f>
        <v>253029</v>
      </c>
      <c r="E30" s="116">
        <f>E16+E25</f>
        <v>243280</v>
      </c>
      <c r="F30" s="116">
        <f>F16+F25</f>
        <v>248850</v>
      </c>
      <c r="G30" s="116">
        <f>G16+G25</f>
        <v>263920</v>
      </c>
      <c r="H30" s="116">
        <f>H16+H25</f>
        <v>280840</v>
      </c>
      <c r="I30" s="101">
        <f t="shared" si="2"/>
        <v>96.14708195503282</v>
      </c>
      <c r="J30" s="102">
        <f t="shared" si="2"/>
        <v>102.28954291351529</v>
      </c>
      <c r="K30" s="102">
        <f t="shared" si="2"/>
        <v>106.05585694193289</v>
      </c>
      <c r="L30" s="102">
        <f t="shared" si="2"/>
        <v>106.41103364655957</v>
      </c>
    </row>
    <row r="73" ht="12.75">
      <c r="M73" s="24"/>
    </row>
    <row r="82" ht="12.75">
      <c r="M82" s="10"/>
    </row>
  </sheetData>
  <sheetProtection/>
  <printOptions/>
  <pageMargins left="0.7874015748031497" right="0.7874015748031497" top="0.984251968503937" bottom="0.5905511811023623" header="0.5118110236220472" footer="0.5118110236220472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C1">
      <pane ySplit="4" topLeftCell="A29" activePane="bottomLeft" state="frozen"/>
      <selection pane="topLeft" activeCell="A1" sqref="A1"/>
      <selection pane="bottomLeft" activeCell="Q17" sqref="Q17"/>
    </sheetView>
  </sheetViews>
  <sheetFormatPr defaultColWidth="9.00390625" defaultRowHeight="12.75"/>
  <cols>
    <col min="1" max="1" width="5.00390625" style="0" customWidth="1"/>
    <col min="2" max="2" width="28.00390625" style="0" customWidth="1"/>
    <col min="3" max="3" width="6.125" style="0" customWidth="1"/>
    <col min="4" max="4" width="8.625" style="0" customWidth="1"/>
    <col min="5" max="5" width="8.875" style="0" customWidth="1"/>
    <col min="6" max="6" width="9.75390625" style="0" customWidth="1"/>
    <col min="7" max="7" width="8.625" style="0" customWidth="1"/>
    <col min="8" max="8" width="7.75390625" style="0" customWidth="1"/>
    <col min="9" max="9" width="8.75390625" style="0" customWidth="1"/>
    <col min="10" max="10" width="6.875" style="0" customWidth="1"/>
    <col min="11" max="11" width="7.375" style="0" customWidth="1"/>
    <col min="12" max="12" width="7.75390625" style="0" customWidth="1"/>
    <col min="13" max="13" width="7.625" style="0" customWidth="1"/>
    <col min="14" max="14" width="7.75390625" style="0" customWidth="1"/>
    <col min="15" max="15" width="8.00390625" style="0" customWidth="1"/>
    <col min="16" max="16" width="6.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7.125" style="0" customWidth="1"/>
    <col min="21" max="21" width="7.00390625" style="0" customWidth="1"/>
    <col min="22" max="22" width="6.375" style="0" customWidth="1"/>
    <col min="23" max="23" width="7.375" style="0" customWidth="1"/>
    <col min="24" max="24" width="7.125" style="0" customWidth="1"/>
    <col min="25" max="25" width="7.75390625" style="0" customWidth="1"/>
    <col min="26" max="26" width="6.875" style="0" customWidth="1"/>
    <col min="27" max="27" width="8.00390625" style="0" customWidth="1"/>
    <col min="28" max="28" width="8.25390625" style="0" customWidth="1"/>
    <col min="29" max="29" width="7.75390625" style="0" customWidth="1"/>
    <col min="30" max="30" width="8.125" style="0" customWidth="1"/>
    <col min="31" max="32" width="7.125" style="0" customWidth="1"/>
    <col min="33" max="33" width="7.75390625" style="0" customWidth="1"/>
    <col min="34" max="34" width="7.125" style="0" customWidth="1"/>
    <col min="35" max="35" width="7.625" style="0" customWidth="1"/>
    <col min="36" max="36" width="7.125" style="0" customWidth="1"/>
  </cols>
  <sheetData>
    <row r="1" ht="12.75">
      <c r="A1" t="s">
        <v>76</v>
      </c>
    </row>
    <row r="2" spans="1:37" ht="12.75">
      <c r="A2" s="1" t="s">
        <v>0</v>
      </c>
      <c r="B2" s="1" t="s">
        <v>20</v>
      </c>
      <c r="C2" s="1" t="s">
        <v>2</v>
      </c>
      <c r="D2" s="12" t="s">
        <v>74</v>
      </c>
      <c r="E2" s="12"/>
      <c r="F2" s="12"/>
      <c r="G2" s="12" t="s">
        <v>75</v>
      </c>
      <c r="H2" s="12"/>
      <c r="I2" s="12"/>
      <c r="J2" s="12" t="s">
        <v>77</v>
      </c>
      <c r="K2" s="12"/>
      <c r="L2" s="12"/>
      <c r="M2" s="12" t="s">
        <v>78</v>
      </c>
      <c r="N2" s="12"/>
      <c r="O2" s="12"/>
      <c r="P2" s="5" t="s">
        <v>79</v>
      </c>
      <c r="Q2" s="26"/>
      <c r="R2" s="6"/>
      <c r="S2" s="5" t="s">
        <v>80</v>
      </c>
      <c r="T2" s="26"/>
      <c r="U2" s="6"/>
      <c r="V2" s="5" t="s">
        <v>81</v>
      </c>
      <c r="W2" s="26"/>
      <c r="X2" s="6"/>
      <c r="Y2" s="5" t="s">
        <v>82</v>
      </c>
      <c r="Z2" s="26"/>
      <c r="AA2" s="6"/>
      <c r="AB2" s="5" t="s">
        <v>83</v>
      </c>
      <c r="AC2" s="26"/>
      <c r="AD2" s="6"/>
      <c r="AE2" s="31" t="s">
        <v>84</v>
      </c>
      <c r="AF2" s="32"/>
      <c r="AG2" s="33"/>
      <c r="AH2" s="48" t="s">
        <v>127</v>
      </c>
      <c r="AI2" s="49"/>
      <c r="AJ2" s="50"/>
      <c r="AK2" t="s">
        <v>147</v>
      </c>
    </row>
    <row r="3" spans="1:36" ht="12.75">
      <c r="A3" s="2"/>
      <c r="B3" s="2" t="s">
        <v>1</v>
      </c>
      <c r="C3" s="2"/>
      <c r="D3" s="2">
        <v>2005</v>
      </c>
      <c r="E3" s="2">
        <v>2006</v>
      </c>
      <c r="F3" s="2">
        <v>2007</v>
      </c>
      <c r="G3" s="2">
        <v>2005</v>
      </c>
      <c r="H3" s="2">
        <v>2006</v>
      </c>
      <c r="I3" s="2">
        <v>2007</v>
      </c>
      <c r="J3" s="2">
        <v>2005</v>
      </c>
      <c r="K3" s="2">
        <v>2006</v>
      </c>
      <c r="L3" s="2">
        <v>2007</v>
      </c>
      <c r="M3" s="2">
        <v>2005</v>
      </c>
      <c r="N3" s="1">
        <v>2006</v>
      </c>
      <c r="O3" s="1">
        <v>2007</v>
      </c>
      <c r="P3" s="27">
        <v>2005</v>
      </c>
      <c r="Q3" s="27">
        <v>2006</v>
      </c>
      <c r="R3" s="27">
        <v>2007</v>
      </c>
      <c r="S3" s="27">
        <v>2005</v>
      </c>
      <c r="T3" s="27">
        <v>2006</v>
      </c>
      <c r="U3" s="27">
        <v>2007</v>
      </c>
      <c r="V3" s="27">
        <v>2005</v>
      </c>
      <c r="W3" s="27">
        <v>2006</v>
      </c>
      <c r="X3" s="27">
        <v>2007</v>
      </c>
      <c r="Y3" s="1">
        <v>2005</v>
      </c>
      <c r="Z3" s="1">
        <v>2006</v>
      </c>
      <c r="AA3" s="1">
        <v>2007</v>
      </c>
      <c r="AB3" s="1">
        <v>2005</v>
      </c>
      <c r="AC3" s="1">
        <v>2006</v>
      </c>
      <c r="AD3" s="1">
        <v>2007</v>
      </c>
      <c r="AE3" s="1">
        <v>2005</v>
      </c>
      <c r="AF3" s="1">
        <v>2006</v>
      </c>
      <c r="AG3" s="1">
        <v>2007</v>
      </c>
      <c r="AH3" s="1">
        <v>2005</v>
      </c>
      <c r="AI3" s="1">
        <v>2006</v>
      </c>
      <c r="AJ3" s="1">
        <v>2007</v>
      </c>
    </row>
    <row r="4" spans="1:36" ht="12.75">
      <c r="A4" s="2"/>
      <c r="B4" s="2"/>
      <c r="C4" s="2"/>
      <c r="D4" s="4"/>
      <c r="E4" s="2"/>
      <c r="F4" s="7"/>
      <c r="G4" s="2"/>
      <c r="H4" s="2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13" ht="12.75">
      <c r="A7" s="8"/>
      <c r="B7" s="8"/>
      <c r="C7" s="9" t="s">
        <v>31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3:10" ht="12.75">
      <c r="C8" s="11" t="s">
        <v>19</v>
      </c>
      <c r="D8" s="11"/>
      <c r="E8" s="11"/>
      <c r="F8" s="11"/>
      <c r="G8" s="11"/>
      <c r="H8" s="11"/>
      <c r="I8" s="11"/>
      <c r="J8" s="11"/>
    </row>
    <row r="10" spans="1:36" ht="12.75">
      <c r="A10" s="12">
        <v>1</v>
      </c>
      <c r="B10" s="16" t="s">
        <v>21</v>
      </c>
      <c r="C10" s="16" t="s">
        <v>96</v>
      </c>
      <c r="D10" s="28">
        <v>56500</v>
      </c>
      <c r="E10" s="28">
        <v>57046</v>
      </c>
      <c r="F10" s="28">
        <v>57500</v>
      </c>
      <c r="G10" s="28">
        <v>50730</v>
      </c>
      <c r="H10" s="28">
        <v>53454</v>
      </c>
      <c r="I10" s="28">
        <v>53720</v>
      </c>
      <c r="J10" s="28">
        <v>5162</v>
      </c>
      <c r="K10" s="28">
        <v>2921</v>
      </c>
      <c r="L10" s="29">
        <v>2900</v>
      </c>
      <c r="M10" s="29">
        <v>-71</v>
      </c>
      <c r="N10" s="28">
        <v>-13</v>
      </c>
      <c r="O10" s="28">
        <v>-15</v>
      </c>
      <c r="P10" s="28">
        <v>-895</v>
      </c>
      <c r="Q10" s="28">
        <v>-360</v>
      </c>
      <c r="R10" s="28">
        <v>-200</v>
      </c>
      <c r="S10" s="28">
        <v>4196</v>
      </c>
      <c r="T10" s="28">
        <v>1872</v>
      </c>
      <c r="U10" s="28">
        <v>1800</v>
      </c>
      <c r="V10" s="28">
        <v>3051</v>
      </c>
      <c r="W10" s="28">
        <v>1752</v>
      </c>
      <c r="X10" s="28">
        <v>1700</v>
      </c>
      <c r="Y10" s="28">
        <v>573</v>
      </c>
      <c r="Z10" s="28">
        <v>154</v>
      </c>
      <c r="AA10" s="28">
        <v>150</v>
      </c>
      <c r="AB10" s="28">
        <v>145</v>
      </c>
      <c r="AC10" s="28">
        <v>148</v>
      </c>
      <c r="AD10" s="28">
        <v>140</v>
      </c>
      <c r="AE10" s="28">
        <v>24805</v>
      </c>
      <c r="AF10" s="28">
        <v>24811</v>
      </c>
      <c r="AG10" s="28">
        <v>24821</v>
      </c>
      <c r="AH10" s="12"/>
      <c r="AI10" s="12"/>
      <c r="AJ10" s="12"/>
    </row>
    <row r="11" spans="1:36" ht="12.75">
      <c r="A11" s="12">
        <v>2</v>
      </c>
      <c r="B11" s="19" t="s">
        <v>26</v>
      </c>
      <c r="C11" s="28" t="s">
        <v>27</v>
      </c>
      <c r="D11" s="28">
        <v>20666</v>
      </c>
      <c r="E11" s="28">
        <v>21720</v>
      </c>
      <c r="F11" s="30">
        <v>23327</v>
      </c>
      <c r="G11" s="28">
        <v>18923</v>
      </c>
      <c r="H11" s="30">
        <v>19869</v>
      </c>
      <c r="I11" s="30">
        <v>21260</v>
      </c>
      <c r="J11" s="28">
        <v>1743</v>
      </c>
      <c r="K11" s="30">
        <v>1851</v>
      </c>
      <c r="L11" s="30">
        <v>2067</v>
      </c>
      <c r="M11" s="30">
        <v>109</v>
      </c>
      <c r="N11" s="28">
        <v>114</v>
      </c>
      <c r="O11" s="28">
        <v>122</v>
      </c>
      <c r="P11" s="28">
        <v>599</v>
      </c>
      <c r="Q11" s="28">
        <v>630</v>
      </c>
      <c r="R11" s="28">
        <v>674</v>
      </c>
      <c r="S11" s="28">
        <v>1253</v>
      </c>
      <c r="T11" s="28">
        <v>1335</v>
      </c>
      <c r="U11" s="28">
        <v>1515</v>
      </c>
      <c r="V11" s="28">
        <v>1797</v>
      </c>
      <c r="W11" s="28">
        <v>1915</v>
      </c>
      <c r="X11" s="28">
        <v>2070</v>
      </c>
      <c r="Y11" s="12">
        <v>464</v>
      </c>
      <c r="Z11" s="12">
        <v>488</v>
      </c>
      <c r="AA11" s="12">
        <v>524</v>
      </c>
      <c r="AB11" s="12">
        <v>224</v>
      </c>
      <c r="AC11" s="12">
        <v>235</v>
      </c>
      <c r="AD11" s="12">
        <v>253</v>
      </c>
      <c r="AE11" s="12">
        <v>3286</v>
      </c>
      <c r="AF11" s="12">
        <v>3320</v>
      </c>
      <c r="AG11" s="12">
        <v>3354</v>
      </c>
      <c r="AH11" s="12"/>
      <c r="AI11" s="12"/>
      <c r="AJ11" s="12"/>
    </row>
    <row r="12" spans="1:36" ht="12.75">
      <c r="A12" s="12">
        <v>3</v>
      </c>
      <c r="B12" s="16" t="s">
        <v>28</v>
      </c>
      <c r="C12" s="28" t="s">
        <v>30</v>
      </c>
      <c r="D12" s="28">
        <v>62800</v>
      </c>
      <c r="E12" s="28">
        <v>70000</v>
      </c>
      <c r="F12" s="29">
        <v>79000</v>
      </c>
      <c r="G12" s="28">
        <v>79336</v>
      </c>
      <c r="H12" s="28">
        <v>70000</v>
      </c>
      <c r="I12" s="30">
        <v>75000</v>
      </c>
      <c r="J12" s="28">
        <v>-15536</v>
      </c>
      <c r="K12" s="28">
        <v>0</v>
      </c>
      <c r="L12" s="30">
        <v>4000</v>
      </c>
      <c r="M12" s="29">
        <v>-228</v>
      </c>
      <c r="N12" s="28">
        <v>0</v>
      </c>
      <c r="O12" s="28">
        <v>0</v>
      </c>
      <c r="P12" s="28">
        <v>-8333</v>
      </c>
      <c r="Q12" s="28">
        <v>-11000</v>
      </c>
      <c r="R12" s="28">
        <v>-11000</v>
      </c>
      <c r="S12" s="28">
        <v>-24097</v>
      </c>
      <c r="T12" s="28">
        <v>-11000</v>
      </c>
      <c r="U12" s="28">
        <v>-7000</v>
      </c>
      <c r="V12" s="28">
        <v>-18323</v>
      </c>
      <c r="W12" s="28">
        <v>-12000</v>
      </c>
      <c r="X12" s="28">
        <v>-7000</v>
      </c>
      <c r="Y12" s="12">
        <v>1118</v>
      </c>
      <c r="Z12" s="12">
        <v>1000</v>
      </c>
      <c r="AA12" s="12">
        <v>1000</v>
      </c>
      <c r="AB12" s="12">
        <v>611</v>
      </c>
      <c r="AC12" s="12">
        <v>200</v>
      </c>
      <c r="AD12" s="12">
        <v>200</v>
      </c>
      <c r="AE12" s="12">
        <v>94239</v>
      </c>
      <c r="AF12" s="12">
        <v>90000</v>
      </c>
      <c r="AG12" s="12">
        <v>91000</v>
      </c>
      <c r="AH12" s="12"/>
      <c r="AI12" s="12"/>
      <c r="AJ12" s="12"/>
    </row>
    <row r="13" spans="1:36" ht="12.75">
      <c r="A13" s="12">
        <v>4</v>
      </c>
      <c r="B13" s="16" t="s">
        <v>32</v>
      </c>
      <c r="C13" s="16" t="s">
        <v>98</v>
      </c>
      <c r="D13" s="16">
        <v>195574</v>
      </c>
      <c r="E13" s="12">
        <v>200000</v>
      </c>
      <c r="F13" s="34">
        <v>230000</v>
      </c>
      <c r="G13" s="12">
        <v>185604</v>
      </c>
      <c r="H13" s="12">
        <v>190000</v>
      </c>
      <c r="I13" s="34">
        <v>200000</v>
      </c>
      <c r="J13" s="12">
        <v>9970</v>
      </c>
      <c r="K13" s="12">
        <v>10000</v>
      </c>
      <c r="L13" s="34">
        <v>30000</v>
      </c>
      <c r="M13" s="17">
        <v>-891</v>
      </c>
      <c r="N13" s="12">
        <v>0</v>
      </c>
      <c r="O13" s="12">
        <v>0</v>
      </c>
      <c r="P13" s="12">
        <v>-3688</v>
      </c>
      <c r="Q13" s="12">
        <v>0</v>
      </c>
      <c r="R13" s="12">
        <v>0</v>
      </c>
      <c r="S13" s="12">
        <v>5426</v>
      </c>
      <c r="T13" s="12">
        <v>10000</v>
      </c>
      <c r="U13" s="12">
        <v>30000</v>
      </c>
      <c r="V13" s="12">
        <v>8057</v>
      </c>
      <c r="W13" s="12">
        <v>8000</v>
      </c>
      <c r="X13" s="12">
        <v>25000</v>
      </c>
      <c r="Y13" s="12">
        <v>2967</v>
      </c>
      <c r="Z13" s="12">
        <v>0</v>
      </c>
      <c r="AA13" s="12">
        <v>10000</v>
      </c>
      <c r="AB13" s="12">
        <v>0</v>
      </c>
      <c r="AC13" s="12">
        <v>0</v>
      </c>
      <c r="AD13" s="12">
        <v>0</v>
      </c>
      <c r="AE13" s="12">
        <v>12521</v>
      </c>
      <c r="AF13" s="12">
        <v>12700</v>
      </c>
      <c r="AG13" s="12">
        <v>14000</v>
      </c>
      <c r="AH13" s="12"/>
      <c r="AI13" s="12"/>
      <c r="AJ13" s="12"/>
    </row>
    <row r="14" spans="1:36" ht="12.75">
      <c r="A14" s="12">
        <v>5</v>
      </c>
      <c r="B14" s="16" t="s">
        <v>33</v>
      </c>
      <c r="C14" s="12">
        <v>33101</v>
      </c>
      <c r="D14" s="12">
        <v>251943</v>
      </c>
      <c r="E14" s="12">
        <v>235000</v>
      </c>
      <c r="F14" s="17">
        <v>283000</v>
      </c>
      <c r="G14" s="12">
        <v>232594</v>
      </c>
      <c r="H14" s="12">
        <v>228000</v>
      </c>
      <c r="I14" s="17">
        <v>256000</v>
      </c>
      <c r="J14" s="12">
        <v>14110</v>
      </c>
      <c r="K14" s="12">
        <v>6800</v>
      </c>
      <c r="L14" s="17">
        <v>22000</v>
      </c>
      <c r="M14" s="17">
        <v>-262</v>
      </c>
      <c r="N14" s="12">
        <v>0</v>
      </c>
      <c r="O14" s="12">
        <v>0</v>
      </c>
      <c r="P14" s="12">
        <v>-6809</v>
      </c>
      <c r="Q14" s="12">
        <v>0</v>
      </c>
      <c r="R14" s="12">
        <v>0</v>
      </c>
      <c r="S14" s="12">
        <v>5349</v>
      </c>
      <c r="T14" s="12">
        <v>6800</v>
      </c>
      <c r="U14" s="12">
        <v>22000</v>
      </c>
      <c r="V14" s="12">
        <v>2751</v>
      </c>
      <c r="W14" s="12">
        <v>5000</v>
      </c>
      <c r="X14" s="12">
        <v>22000</v>
      </c>
      <c r="Y14" s="12">
        <v>1733</v>
      </c>
      <c r="Z14" s="12">
        <v>5800</v>
      </c>
      <c r="AA14" s="12">
        <v>12000</v>
      </c>
      <c r="AB14" s="12">
        <v>953</v>
      </c>
      <c r="AC14" s="12">
        <v>1000</v>
      </c>
      <c r="AD14" s="12">
        <v>2500</v>
      </c>
      <c r="AE14" s="12">
        <v>38577</v>
      </c>
      <c r="AF14" s="12">
        <v>43377</v>
      </c>
      <c r="AG14" s="12">
        <v>52877</v>
      </c>
      <c r="AH14" s="12"/>
      <c r="AI14" s="12"/>
      <c r="AJ14" s="12"/>
    </row>
    <row r="15" spans="1:36" ht="12.75">
      <c r="A15" s="12">
        <v>6</v>
      </c>
      <c r="B15" s="16" t="s">
        <v>34</v>
      </c>
      <c r="C15" s="12" t="s">
        <v>99</v>
      </c>
      <c r="D15" s="12">
        <v>22363</v>
      </c>
      <c r="E15" s="12">
        <v>24500</v>
      </c>
      <c r="F15" s="17">
        <v>26460</v>
      </c>
      <c r="G15" s="12">
        <v>20075</v>
      </c>
      <c r="H15" s="12">
        <v>22000</v>
      </c>
      <c r="I15" s="34">
        <v>23750</v>
      </c>
      <c r="J15" s="12">
        <v>2288</v>
      </c>
      <c r="K15" s="12">
        <v>2500</v>
      </c>
      <c r="L15" s="34">
        <v>2710</v>
      </c>
      <c r="M15" s="34">
        <v>0</v>
      </c>
      <c r="N15" s="12">
        <v>0</v>
      </c>
      <c r="O15" s="12">
        <v>0</v>
      </c>
      <c r="P15" s="12">
        <v>-2027</v>
      </c>
      <c r="Q15" s="12">
        <v>0</v>
      </c>
      <c r="R15" s="12">
        <v>0</v>
      </c>
      <c r="S15" s="12">
        <v>261</v>
      </c>
      <c r="T15" s="12">
        <v>2500</v>
      </c>
      <c r="U15" s="12">
        <v>2710</v>
      </c>
      <c r="V15" s="12">
        <v>575</v>
      </c>
      <c r="W15" s="12">
        <v>0</v>
      </c>
      <c r="X15" s="12">
        <v>0</v>
      </c>
      <c r="Y15" s="12">
        <v>6701</v>
      </c>
      <c r="Z15" s="12">
        <v>0</v>
      </c>
      <c r="AA15" s="12">
        <v>0</v>
      </c>
      <c r="AB15" s="12">
        <v>26</v>
      </c>
      <c r="AC15" s="12">
        <v>30</v>
      </c>
      <c r="AD15" s="12">
        <v>30</v>
      </c>
      <c r="AE15" s="12">
        <v>34336</v>
      </c>
      <c r="AF15" s="12">
        <v>30900</v>
      </c>
      <c r="AG15" s="12">
        <v>27810</v>
      </c>
      <c r="AH15" s="12"/>
      <c r="AI15" s="12"/>
      <c r="AJ15" s="12"/>
    </row>
    <row r="16" spans="1:36" ht="12.75">
      <c r="A16" s="12">
        <v>7</v>
      </c>
      <c r="B16" s="16" t="s">
        <v>35</v>
      </c>
      <c r="C16" s="12">
        <v>28.11</v>
      </c>
      <c r="D16" s="12">
        <v>2847484</v>
      </c>
      <c r="E16" s="12">
        <v>3093223</v>
      </c>
      <c r="F16" s="34">
        <v>3186019</v>
      </c>
      <c r="G16" s="12">
        <v>2772839</v>
      </c>
      <c r="H16" s="12">
        <v>2913223</v>
      </c>
      <c r="I16" s="34">
        <v>2976019</v>
      </c>
      <c r="J16" s="12">
        <v>74625</v>
      </c>
      <c r="K16" s="12">
        <v>140000</v>
      </c>
      <c r="L16" s="34">
        <v>180000</v>
      </c>
      <c r="M16" s="34">
        <v>-22716</v>
      </c>
      <c r="N16" s="12">
        <v>-68500</v>
      </c>
      <c r="O16" s="12">
        <v>-58360</v>
      </c>
      <c r="P16" s="12">
        <v>-16708</v>
      </c>
      <c r="Q16" s="12">
        <v>-45000</v>
      </c>
      <c r="R16" s="12">
        <v>-45300</v>
      </c>
      <c r="S16" s="12">
        <v>35201</v>
      </c>
      <c r="T16" s="12">
        <v>68500</v>
      </c>
      <c r="U16" s="12">
        <v>108340</v>
      </c>
      <c r="V16" s="12">
        <v>63609</v>
      </c>
      <c r="W16" s="12">
        <v>100800</v>
      </c>
      <c r="X16" s="12">
        <v>145000</v>
      </c>
      <c r="Y16" s="12">
        <v>41941</v>
      </c>
      <c r="Z16" s="12">
        <v>45000</v>
      </c>
      <c r="AA16" s="12">
        <v>337000</v>
      </c>
      <c r="AB16" s="12">
        <v>5944</v>
      </c>
      <c r="AC16" s="12">
        <v>6200</v>
      </c>
      <c r="AD16" s="12">
        <v>6500</v>
      </c>
      <c r="AE16" s="12">
        <v>315615</v>
      </c>
      <c r="AF16" s="12">
        <v>330000</v>
      </c>
      <c r="AG16" s="12">
        <v>653529</v>
      </c>
      <c r="AH16" s="51">
        <v>24257</v>
      </c>
      <c r="AI16" s="51">
        <v>25000</v>
      </c>
      <c r="AJ16" s="51">
        <v>25000</v>
      </c>
    </row>
    <row r="17" spans="1:36" ht="12.75">
      <c r="A17" s="12">
        <v>8</v>
      </c>
      <c r="B17" s="16" t="s">
        <v>36</v>
      </c>
      <c r="C17" s="12">
        <v>36.13</v>
      </c>
      <c r="D17" s="12">
        <v>59421</v>
      </c>
      <c r="E17" s="12">
        <v>67900</v>
      </c>
      <c r="F17" s="17">
        <v>80300</v>
      </c>
      <c r="G17" s="12">
        <v>62388</v>
      </c>
      <c r="H17" s="12">
        <v>63600</v>
      </c>
      <c r="I17" s="17">
        <v>74700</v>
      </c>
      <c r="J17" s="12">
        <v>-2967</v>
      </c>
      <c r="K17" s="12">
        <v>4300</v>
      </c>
      <c r="L17" s="17">
        <v>5600</v>
      </c>
      <c r="M17" s="17"/>
      <c r="N17" s="12"/>
      <c r="O17" s="12"/>
      <c r="P17" s="12"/>
      <c r="Q17" s="12"/>
      <c r="R17" s="12"/>
      <c r="S17" s="12">
        <v>-5165</v>
      </c>
      <c r="T17" s="12">
        <v>4300</v>
      </c>
      <c r="U17" s="12">
        <v>5600</v>
      </c>
      <c r="V17" s="12">
        <v>1401</v>
      </c>
      <c r="W17" s="12">
        <v>0</v>
      </c>
      <c r="X17" s="12">
        <v>0</v>
      </c>
      <c r="Y17" s="12">
        <v>1322</v>
      </c>
      <c r="Z17" s="12">
        <v>0</v>
      </c>
      <c r="AA17" s="12">
        <v>0</v>
      </c>
      <c r="AB17" s="12">
        <v>18022</v>
      </c>
      <c r="AC17" s="12">
        <v>0</v>
      </c>
      <c r="AD17" s="12">
        <v>0</v>
      </c>
      <c r="AE17" s="12"/>
      <c r="AF17" s="12"/>
      <c r="AG17" s="12"/>
      <c r="AH17" s="12"/>
      <c r="AI17" s="12"/>
      <c r="AJ17" s="12"/>
    </row>
    <row r="18" spans="1:38" ht="12.75">
      <c r="A18" s="12">
        <v>9</v>
      </c>
      <c r="B18" s="16" t="s">
        <v>37</v>
      </c>
      <c r="C18" s="12"/>
      <c r="D18" s="37">
        <v>10849</v>
      </c>
      <c r="E18" s="37">
        <v>5800</v>
      </c>
      <c r="F18" s="40">
        <v>0</v>
      </c>
      <c r="G18" s="37">
        <v>13766</v>
      </c>
      <c r="H18" s="37">
        <v>7000</v>
      </c>
      <c r="I18" s="40">
        <v>400</v>
      </c>
      <c r="J18" s="37">
        <v>-2917</v>
      </c>
      <c r="K18" s="37">
        <v>-1200</v>
      </c>
      <c r="L18" s="40">
        <v>-400</v>
      </c>
      <c r="M18" s="40">
        <v>1942</v>
      </c>
      <c r="N18" s="37">
        <v>200</v>
      </c>
      <c r="O18" s="37">
        <v>0</v>
      </c>
      <c r="P18" s="37">
        <v>515</v>
      </c>
      <c r="Q18" s="37">
        <v>-500</v>
      </c>
      <c r="R18" s="37">
        <v>-200</v>
      </c>
      <c r="S18" s="37">
        <v>-460</v>
      </c>
      <c r="T18" s="37">
        <v>-500</v>
      </c>
      <c r="U18" s="37">
        <v>-600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75"/>
      <c r="AL18" s="75"/>
    </row>
    <row r="19" spans="1:38" ht="12.75">
      <c r="A19" s="12">
        <v>10</v>
      </c>
      <c r="B19" s="16" t="s">
        <v>38</v>
      </c>
      <c r="C19" s="12"/>
      <c r="D19" s="37">
        <v>1418</v>
      </c>
      <c r="E19" s="37">
        <v>1591</v>
      </c>
      <c r="F19" s="40">
        <v>1785</v>
      </c>
      <c r="G19" s="37">
        <v>1468</v>
      </c>
      <c r="H19" s="37">
        <v>1621</v>
      </c>
      <c r="I19" s="40">
        <v>1805</v>
      </c>
      <c r="J19" s="37">
        <v>-50</v>
      </c>
      <c r="K19" s="37">
        <v>-30</v>
      </c>
      <c r="L19" s="40">
        <v>-20</v>
      </c>
      <c r="M19" s="40"/>
      <c r="N19" s="37"/>
      <c r="O19" s="37"/>
      <c r="P19" s="37"/>
      <c r="Q19" s="37"/>
      <c r="R19" s="37"/>
      <c r="S19" s="37">
        <v>-50</v>
      </c>
      <c r="T19" s="37">
        <v>-30</v>
      </c>
      <c r="U19" s="37">
        <v>-20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75"/>
      <c r="AL19" s="75"/>
    </row>
    <row r="20" spans="1:38" ht="12.75">
      <c r="A20" s="12">
        <v>11</v>
      </c>
      <c r="B20" s="16" t="s">
        <v>39</v>
      </c>
      <c r="C20" s="12"/>
      <c r="D20" s="37">
        <v>12524</v>
      </c>
      <c r="E20" s="37">
        <v>13776</v>
      </c>
      <c r="F20" s="40">
        <v>15190</v>
      </c>
      <c r="G20" s="37">
        <v>12483</v>
      </c>
      <c r="H20" s="37">
        <v>13726</v>
      </c>
      <c r="I20" s="40">
        <v>15135</v>
      </c>
      <c r="J20" s="37">
        <v>41</v>
      </c>
      <c r="K20" s="37">
        <v>50</v>
      </c>
      <c r="L20" s="40">
        <v>55</v>
      </c>
      <c r="M20" s="40"/>
      <c r="N20" s="37"/>
      <c r="O20" s="37"/>
      <c r="P20" s="37"/>
      <c r="Q20" s="37"/>
      <c r="R20" s="37"/>
      <c r="S20" s="37">
        <v>41</v>
      </c>
      <c r="T20" s="37">
        <v>50</v>
      </c>
      <c r="U20" s="37">
        <v>55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75"/>
      <c r="AL20" s="75"/>
    </row>
    <row r="21" spans="1:36" ht="12.75">
      <c r="A21" s="12">
        <v>12</v>
      </c>
      <c r="B21" s="16" t="s">
        <v>40</v>
      </c>
      <c r="C21" s="12">
        <v>25.2</v>
      </c>
      <c r="D21" s="12">
        <v>88320</v>
      </c>
      <c r="E21" s="12">
        <v>104500</v>
      </c>
      <c r="F21" s="17">
        <v>118250</v>
      </c>
      <c r="G21" s="12">
        <v>79363</v>
      </c>
      <c r="H21" s="12">
        <v>114100</v>
      </c>
      <c r="I21" s="17">
        <v>119805</v>
      </c>
      <c r="J21" s="12">
        <v>-8832</v>
      </c>
      <c r="K21" s="12">
        <f>--6600</f>
        <v>6600</v>
      </c>
      <c r="L21" s="17">
        <v>-1555</v>
      </c>
      <c r="M21" s="17">
        <v>-329</v>
      </c>
      <c r="N21" s="12">
        <v>0</v>
      </c>
      <c r="O21" s="12">
        <v>0</v>
      </c>
      <c r="P21" s="12">
        <v>-1770</v>
      </c>
      <c r="Q21" s="12">
        <v>-2100</v>
      </c>
      <c r="R21" s="12">
        <v>-2000</v>
      </c>
      <c r="S21" s="12">
        <v>-10931</v>
      </c>
      <c r="T21" s="12">
        <v>-8700</v>
      </c>
      <c r="U21" s="12">
        <v>-3555</v>
      </c>
      <c r="V21" s="12">
        <v>-14470</v>
      </c>
      <c r="W21" s="12">
        <v>-12000</v>
      </c>
      <c r="X21" s="12">
        <v>-4500</v>
      </c>
      <c r="Y21" s="12">
        <v>1095</v>
      </c>
      <c r="Z21" s="12">
        <v>2065</v>
      </c>
      <c r="AA21" s="12">
        <v>2500</v>
      </c>
      <c r="AB21" s="12">
        <v>0</v>
      </c>
      <c r="AC21" s="12">
        <v>0</v>
      </c>
      <c r="AD21" s="12">
        <v>0</v>
      </c>
      <c r="AE21" s="12">
        <v>39293.8</v>
      </c>
      <c r="AF21" s="12">
        <v>35308</v>
      </c>
      <c r="AG21" s="12">
        <v>31578</v>
      </c>
      <c r="AH21" s="12">
        <v>0</v>
      </c>
      <c r="AI21" s="12">
        <v>1917</v>
      </c>
      <c r="AJ21" s="12">
        <v>2320</v>
      </c>
    </row>
    <row r="22" spans="1:39" ht="12.75">
      <c r="A22" s="12">
        <v>13</v>
      </c>
      <c r="B22" s="16" t="s">
        <v>41</v>
      </c>
      <c r="C22" s="12" t="s">
        <v>146</v>
      </c>
      <c r="D22" s="12">
        <v>610</v>
      </c>
      <c r="E22" s="12">
        <v>300</v>
      </c>
      <c r="F22" s="17">
        <v>12000</v>
      </c>
      <c r="G22" s="12">
        <v>1959</v>
      </c>
      <c r="H22" s="12">
        <v>920</v>
      </c>
      <c r="I22" s="17">
        <v>11500</v>
      </c>
      <c r="J22" s="12">
        <v>-1349</v>
      </c>
      <c r="K22" s="12">
        <v>-120</v>
      </c>
      <c r="L22" s="17">
        <v>500</v>
      </c>
      <c r="M22" s="17">
        <v>-1174</v>
      </c>
      <c r="N22" s="12">
        <v>-270</v>
      </c>
      <c r="O22" s="12">
        <v>-250</v>
      </c>
      <c r="P22" s="12">
        <v>0</v>
      </c>
      <c r="Q22" s="12">
        <v>0</v>
      </c>
      <c r="R22" s="12">
        <v>0</v>
      </c>
      <c r="S22" s="12">
        <v>-2523</v>
      </c>
      <c r="T22" s="12">
        <v>-390</v>
      </c>
      <c r="U22" s="12">
        <v>250</v>
      </c>
      <c r="V22" s="12">
        <v>-3181</v>
      </c>
      <c r="W22" s="12">
        <v>-480</v>
      </c>
      <c r="X22" s="12">
        <v>300</v>
      </c>
      <c r="Y22" s="12">
        <v>145</v>
      </c>
      <c r="Z22" s="12">
        <v>7000</v>
      </c>
      <c r="AA22" s="12">
        <v>3000</v>
      </c>
      <c r="AB22" s="12">
        <v>757</v>
      </c>
      <c r="AC22" s="12">
        <v>0</v>
      </c>
      <c r="AD22" s="12">
        <v>0</v>
      </c>
      <c r="AE22" s="12">
        <v>7807</v>
      </c>
      <c r="AF22" s="12">
        <v>8100</v>
      </c>
      <c r="AG22" s="12">
        <v>11000</v>
      </c>
      <c r="AH22" s="12">
        <v>7362</v>
      </c>
      <c r="AI22" s="12">
        <v>7614</v>
      </c>
      <c r="AJ22" s="12">
        <v>10340</v>
      </c>
      <c r="AK22" s="65">
        <v>7807</v>
      </c>
      <c r="AL22" s="65">
        <v>8100</v>
      </c>
      <c r="AM22" s="65">
        <v>11000</v>
      </c>
    </row>
    <row r="23" spans="1:36" ht="12.75">
      <c r="A23" s="12">
        <v>14</v>
      </c>
      <c r="B23" s="16" t="s">
        <v>95</v>
      </c>
      <c r="C23" s="12">
        <v>15.93</v>
      </c>
      <c r="D23" s="12">
        <v>528491</v>
      </c>
      <c r="E23" s="12">
        <v>700000</v>
      </c>
      <c r="F23" s="34">
        <v>800000</v>
      </c>
      <c r="G23" s="12">
        <v>454794</v>
      </c>
      <c r="H23" s="12">
        <v>618700</v>
      </c>
      <c r="I23" s="34">
        <v>709000</v>
      </c>
      <c r="J23" s="12">
        <v>73697</v>
      </c>
      <c r="K23" s="12">
        <v>81300</v>
      </c>
      <c r="L23" s="34">
        <v>91000</v>
      </c>
      <c r="M23" s="34">
        <v>-46472</v>
      </c>
      <c r="N23" s="12">
        <v>-55000</v>
      </c>
      <c r="O23" s="12">
        <v>-62000</v>
      </c>
      <c r="P23" s="12">
        <v>-13385</v>
      </c>
      <c r="Q23" s="12">
        <v>-10000</v>
      </c>
      <c r="R23" s="12">
        <v>-10000</v>
      </c>
      <c r="S23" s="12">
        <v>13840</v>
      </c>
      <c r="T23" s="12">
        <v>16300</v>
      </c>
      <c r="U23" s="12">
        <v>19000</v>
      </c>
      <c r="V23" s="12">
        <v>17584</v>
      </c>
      <c r="W23" s="12">
        <v>20500</v>
      </c>
      <c r="X23" s="12">
        <v>23000</v>
      </c>
      <c r="Y23" s="12">
        <v>25191</v>
      </c>
      <c r="Z23" s="12">
        <v>2000</v>
      </c>
      <c r="AA23" s="12">
        <v>2500</v>
      </c>
      <c r="AB23" s="12">
        <v>0</v>
      </c>
      <c r="AC23" s="12">
        <v>0</v>
      </c>
      <c r="AD23" s="12">
        <v>0</v>
      </c>
      <c r="AE23" s="12">
        <v>93070</v>
      </c>
      <c r="AF23" s="12">
        <v>100000</v>
      </c>
      <c r="AG23" s="12">
        <v>100500</v>
      </c>
      <c r="AH23" s="12"/>
      <c r="AI23" s="12"/>
      <c r="AJ23" s="12"/>
    </row>
    <row r="24" spans="1:36" ht="12.75">
      <c r="A24" s="12">
        <v>15</v>
      </c>
      <c r="B24" s="16" t="s">
        <v>149</v>
      </c>
      <c r="C24" s="12">
        <v>2811</v>
      </c>
      <c r="D24" s="12">
        <v>0</v>
      </c>
      <c r="E24" s="12">
        <v>169328</v>
      </c>
      <c r="F24" s="34">
        <v>182874</v>
      </c>
      <c r="G24" s="12">
        <v>0</v>
      </c>
      <c r="H24" s="12">
        <v>161119</v>
      </c>
      <c r="I24" s="34">
        <v>161125</v>
      </c>
      <c r="J24" s="12"/>
      <c r="K24" s="12">
        <v>8209</v>
      </c>
      <c r="L24" s="34">
        <v>21749</v>
      </c>
      <c r="M24" s="34">
        <v>0</v>
      </c>
      <c r="N24" s="12">
        <v>-14</v>
      </c>
      <c r="O24" s="12">
        <v>-15</v>
      </c>
      <c r="P24" s="12">
        <v>0</v>
      </c>
      <c r="Q24" s="12">
        <v>-719</v>
      </c>
      <c r="R24" s="12">
        <v>777</v>
      </c>
      <c r="S24" s="12">
        <v>0</v>
      </c>
      <c r="T24" s="12">
        <v>7476</v>
      </c>
      <c r="U24" s="12">
        <v>20957</v>
      </c>
      <c r="V24" s="12">
        <v>0</v>
      </c>
      <c r="W24" s="12">
        <v>5607</v>
      </c>
      <c r="X24" s="12">
        <v>15717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17</v>
      </c>
      <c r="AG24" s="12">
        <v>18</v>
      </c>
      <c r="AH24" s="12"/>
      <c r="AI24" s="12"/>
      <c r="AJ24" s="12"/>
    </row>
    <row r="25" spans="1:38" ht="12.75">
      <c r="A25" s="12">
        <v>16</v>
      </c>
      <c r="B25" s="16" t="s">
        <v>133</v>
      </c>
      <c r="C25" s="12">
        <v>33.2</v>
      </c>
      <c r="D25" s="37">
        <v>1255</v>
      </c>
      <c r="E25" s="37">
        <v>1474</v>
      </c>
      <c r="F25" s="52">
        <v>1600</v>
      </c>
      <c r="G25" s="37">
        <v>0</v>
      </c>
      <c r="H25" s="37">
        <v>0</v>
      </c>
      <c r="I25" s="52">
        <v>0</v>
      </c>
      <c r="J25" s="37"/>
      <c r="K25" s="37"/>
      <c r="L25" s="52"/>
      <c r="M25" s="5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/>
      <c r="AF25" s="37">
        <v>0</v>
      </c>
      <c r="AG25" s="37">
        <v>0</v>
      </c>
      <c r="AH25" s="37">
        <v>0</v>
      </c>
      <c r="AI25" s="37"/>
      <c r="AJ25" s="37"/>
      <c r="AK25" s="75"/>
      <c r="AL25" s="75"/>
    </row>
    <row r="26" spans="1:36" ht="12.75">
      <c r="A26" s="12">
        <v>17</v>
      </c>
      <c r="B26" s="16" t="s">
        <v>65</v>
      </c>
      <c r="C26" s="12">
        <v>28.11</v>
      </c>
      <c r="D26" s="12">
        <v>0</v>
      </c>
      <c r="E26" s="12"/>
      <c r="F26" s="34"/>
      <c r="G26" s="12"/>
      <c r="H26" s="12"/>
      <c r="I26" s="34"/>
      <c r="J26" s="12"/>
      <c r="K26" s="12"/>
      <c r="L26" s="34"/>
      <c r="M26" s="34"/>
      <c r="N26" s="12"/>
      <c r="O26" s="12"/>
      <c r="P26" s="12"/>
      <c r="Q26" s="12"/>
      <c r="R26" s="12"/>
      <c r="S26" s="12"/>
      <c r="T26" s="12">
        <v>-6965</v>
      </c>
      <c r="U26" s="12">
        <v>-3795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41" ht="12.75">
      <c r="A27" s="14"/>
      <c r="B27" s="13" t="s">
        <v>126</v>
      </c>
      <c r="C27" s="14"/>
      <c r="D27" s="14">
        <f>SUM(D10:D26)</f>
        <v>4160218</v>
      </c>
      <c r="E27" s="14">
        <f aca="true" t="shared" si="0" ref="E27:AO27">SUM(E10:E25)</f>
        <v>4766158</v>
      </c>
      <c r="F27" s="14">
        <f t="shared" si="0"/>
        <v>5097305</v>
      </c>
      <c r="G27" s="14">
        <f t="shared" si="0"/>
        <v>3986322</v>
      </c>
      <c r="H27" s="14">
        <f t="shared" si="0"/>
        <v>4477332</v>
      </c>
      <c r="I27" s="14">
        <f t="shared" si="0"/>
        <v>4699219</v>
      </c>
      <c r="J27" s="14">
        <f t="shared" si="0"/>
        <v>149985</v>
      </c>
      <c r="K27" s="14">
        <f t="shared" si="0"/>
        <v>263181</v>
      </c>
      <c r="L27" s="14">
        <f t="shared" si="0"/>
        <v>360606</v>
      </c>
      <c r="M27" s="14">
        <f t="shared" si="0"/>
        <v>-70092</v>
      </c>
      <c r="N27" s="14">
        <f t="shared" si="0"/>
        <v>-123483</v>
      </c>
      <c r="O27" s="14">
        <f t="shared" si="0"/>
        <v>-120518</v>
      </c>
      <c r="P27" s="14">
        <f t="shared" si="0"/>
        <v>-52501</v>
      </c>
      <c r="Q27" s="14">
        <f t="shared" si="0"/>
        <v>-69049</v>
      </c>
      <c r="R27" s="14">
        <f t="shared" si="0"/>
        <v>-67249</v>
      </c>
      <c r="S27" s="14">
        <f t="shared" si="0"/>
        <v>22341</v>
      </c>
      <c r="T27" s="14">
        <f>SUM(T10:T26)</f>
        <v>91548</v>
      </c>
      <c r="U27" s="14">
        <f>SUM(U10:U26)</f>
        <v>197257</v>
      </c>
      <c r="V27" s="14">
        <f t="shared" si="0"/>
        <v>62851</v>
      </c>
      <c r="W27" s="14">
        <f t="shared" si="0"/>
        <v>119094</v>
      </c>
      <c r="X27" s="14">
        <f t="shared" si="0"/>
        <v>223287</v>
      </c>
      <c r="Y27" s="14">
        <f t="shared" si="0"/>
        <v>83250</v>
      </c>
      <c r="Z27" s="14">
        <f t="shared" si="0"/>
        <v>63507</v>
      </c>
      <c r="AA27" s="14">
        <f t="shared" si="0"/>
        <v>368674</v>
      </c>
      <c r="AB27" s="14">
        <f t="shared" si="0"/>
        <v>26682</v>
      </c>
      <c r="AC27" s="14">
        <f t="shared" si="0"/>
        <v>7813</v>
      </c>
      <c r="AD27" s="14">
        <f t="shared" si="0"/>
        <v>9623</v>
      </c>
      <c r="AE27" s="14">
        <f t="shared" si="0"/>
        <v>663549.8</v>
      </c>
      <c r="AF27" s="14">
        <f t="shared" si="0"/>
        <v>678533</v>
      </c>
      <c r="AG27" s="14">
        <f t="shared" si="0"/>
        <v>1010487</v>
      </c>
      <c r="AH27" s="14">
        <f t="shared" si="0"/>
        <v>31619</v>
      </c>
      <c r="AI27" s="14">
        <f t="shared" si="0"/>
        <v>34531</v>
      </c>
      <c r="AJ27" s="14">
        <f t="shared" si="0"/>
        <v>37660</v>
      </c>
      <c r="AK27" s="14">
        <f t="shared" si="0"/>
        <v>7807</v>
      </c>
      <c r="AL27" s="14">
        <f t="shared" si="0"/>
        <v>8100</v>
      </c>
      <c r="AM27" s="14">
        <f t="shared" si="0"/>
        <v>11000</v>
      </c>
      <c r="AN27" s="14">
        <f t="shared" si="0"/>
        <v>0</v>
      </c>
      <c r="AO27" s="14">
        <f t="shared" si="0"/>
        <v>0</v>
      </c>
    </row>
    <row r="28" spans="1:36" ht="12.75">
      <c r="A28" s="12"/>
      <c r="B28" s="16"/>
      <c r="C28" s="14"/>
      <c r="D28" s="20" t="s">
        <v>73</v>
      </c>
      <c r="E28" s="20"/>
      <c r="F28" s="21"/>
      <c r="G28" s="20"/>
      <c r="H28" s="20"/>
      <c r="I28" s="21"/>
      <c r="J28" s="20"/>
      <c r="K28" s="22"/>
      <c r="L28" s="23"/>
      <c r="M28" s="2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>
        <v>18</v>
      </c>
      <c r="B29" s="16" t="s">
        <v>43</v>
      </c>
      <c r="C29" s="12" t="s">
        <v>111</v>
      </c>
      <c r="D29" s="12">
        <v>150077</v>
      </c>
      <c r="E29" s="12">
        <v>106055</v>
      </c>
      <c r="F29" s="34">
        <v>114383</v>
      </c>
      <c r="G29" s="12">
        <v>155430</v>
      </c>
      <c r="H29" s="12">
        <v>107000</v>
      </c>
      <c r="I29" s="34">
        <v>114083</v>
      </c>
      <c r="J29" s="12">
        <v>-5353</v>
      </c>
      <c r="K29" s="12">
        <v>-945</v>
      </c>
      <c r="L29" s="17">
        <v>300</v>
      </c>
      <c r="M29" s="17">
        <v>-485</v>
      </c>
      <c r="N29" s="12">
        <v>546</v>
      </c>
      <c r="O29" s="12">
        <v>500</v>
      </c>
      <c r="P29" s="12">
        <v>-5838</v>
      </c>
      <c r="Q29" s="12">
        <v>-399</v>
      </c>
      <c r="R29" s="12">
        <v>0</v>
      </c>
      <c r="S29" s="12">
        <v>-5838</v>
      </c>
      <c r="T29" s="12">
        <v>-399</v>
      </c>
      <c r="U29" s="12">
        <v>-800</v>
      </c>
      <c r="V29" s="12">
        <v>-5838</v>
      </c>
      <c r="W29" s="12">
        <v>-399</v>
      </c>
      <c r="X29" s="12">
        <v>800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61661</v>
      </c>
      <c r="AF29" s="12"/>
      <c r="AG29" s="12"/>
      <c r="AH29" s="12"/>
      <c r="AI29" s="12"/>
      <c r="AJ29" s="12"/>
    </row>
    <row r="30" spans="1:36" ht="12.75">
      <c r="A30" s="12">
        <v>19</v>
      </c>
      <c r="B30" s="16" t="s">
        <v>44</v>
      </c>
      <c r="C30" s="12" t="s">
        <v>109</v>
      </c>
      <c r="D30" s="12">
        <v>60493</v>
      </c>
      <c r="E30" s="12">
        <v>76232</v>
      </c>
      <c r="F30" s="17">
        <v>87209</v>
      </c>
      <c r="G30" s="12">
        <v>49344</v>
      </c>
      <c r="H30" s="12">
        <v>59142</v>
      </c>
      <c r="I30" s="17">
        <v>67050</v>
      </c>
      <c r="J30" s="12">
        <v>11149</v>
      </c>
      <c r="K30" s="12">
        <v>17090</v>
      </c>
      <c r="L30" s="17">
        <v>20159</v>
      </c>
      <c r="M30" s="17">
        <v>-4996</v>
      </c>
      <c r="N30" s="12">
        <v>-4969</v>
      </c>
      <c r="O30" s="12">
        <v>-4998</v>
      </c>
      <c r="P30" s="12">
        <v>-1877</v>
      </c>
      <c r="Q30" s="12">
        <v>-1808</v>
      </c>
      <c r="R30" s="12">
        <v>-1930</v>
      </c>
      <c r="S30" s="12">
        <v>4276</v>
      </c>
      <c r="T30" s="12">
        <v>10313</v>
      </c>
      <c r="U30" s="12">
        <v>13231</v>
      </c>
      <c r="V30" s="12">
        <v>7730</v>
      </c>
      <c r="W30" s="12">
        <v>9950</v>
      </c>
      <c r="X30" s="12">
        <v>10900</v>
      </c>
      <c r="Y30" s="12">
        <v>3280</v>
      </c>
      <c r="Z30" s="12">
        <v>8632</v>
      </c>
      <c r="AA30" s="12">
        <v>13331</v>
      </c>
      <c r="AB30" s="12">
        <v>771</v>
      </c>
      <c r="AC30" s="12">
        <v>472</v>
      </c>
      <c r="AD30" s="12">
        <v>985</v>
      </c>
      <c r="AE30" s="12">
        <v>46468</v>
      </c>
      <c r="AF30" s="12">
        <v>54545</v>
      </c>
      <c r="AG30" s="12">
        <v>60455</v>
      </c>
      <c r="AH30" s="12"/>
      <c r="AI30" s="12"/>
      <c r="AJ30" s="12"/>
    </row>
    <row r="31" spans="1:36" ht="12.75">
      <c r="A31" s="12">
        <v>20</v>
      </c>
      <c r="B31" s="16" t="s">
        <v>45</v>
      </c>
      <c r="C31" s="12" t="s">
        <v>128</v>
      </c>
      <c r="D31" s="12">
        <v>35958</v>
      </c>
      <c r="E31" s="37">
        <v>42430</v>
      </c>
      <c r="F31" s="52">
        <v>45000</v>
      </c>
      <c r="G31" s="42">
        <v>39100</v>
      </c>
      <c r="H31" s="37">
        <v>45230</v>
      </c>
      <c r="I31" s="52">
        <v>46500</v>
      </c>
      <c r="J31" s="37">
        <v>-3142</v>
      </c>
      <c r="K31" s="37">
        <v>-2800</v>
      </c>
      <c r="L31" s="40">
        <v>-1500</v>
      </c>
      <c r="M31" s="40">
        <v>-842</v>
      </c>
      <c r="N31" s="37">
        <v>-2000</v>
      </c>
      <c r="O31" s="37"/>
      <c r="P31" s="37">
        <v>-1321</v>
      </c>
      <c r="Q31" s="37">
        <v>-2000</v>
      </c>
      <c r="R31" s="37"/>
      <c r="S31" s="42">
        <v>-5305</v>
      </c>
      <c r="T31" s="37">
        <v>-4800</v>
      </c>
      <c r="U31" s="37">
        <v>-3500</v>
      </c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2.75">
      <c r="A32" s="12"/>
      <c r="B32" s="16" t="s">
        <v>125</v>
      </c>
      <c r="C32" s="12"/>
      <c r="D32" s="12">
        <f>SUM(D29:D31)</f>
        <v>246528</v>
      </c>
      <c r="E32" s="12">
        <f aca="true" t="shared" si="1" ref="E32:AJ32">SUM(E29:E31)</f>
        <v>224717</v>
      </c>
      <c r="F32" s="12">
        <f t="shared" si="1"/>
        <v>246592</v>
      </c>
      <c r="G32" s="12">
        <f t="shared" si="1"/>
        <v>243874</v>
      </c>
      <c r="H32" s="12">
        <f t="shared" si="1"/>
        <v>211372</v>
      </c>
      <c r="I32" s="12">
        <f t="shared" si="1"/>
        <v>227633</v>
      </c>
      <c r="J32" s="12">
        <f t="shared" si="1"/>
        <v>2654</v>
      </c>
      <c r="K32" s="12">
        <f t="shared" si="1"/>
        <v>13345</v>
      </c>
      <c r="L32" s="12">
        <f t="shared" si="1"/>
        <v>18959</v>
      </c>
      <c r="M32" s="12">
        <f t="shared" si="1"/>
        <v>-6323</v>
      </c>
      <c r="N32" s="12">
        <f t="shared" si="1"/>
        <v>-6423</v>
      </c>
      <c r="O32" s="12">
        <f t="shared" si="1"/>
        <v>-4498</v>
      </c>
      <c r="P32" s="12">
        <f t="shared" si="1"/>
        <v>-9036</v>
      </c>
      <c r="Q32" s="12">
        <f t="shared" si="1"/>
        <v>-4207</v>
      </c>
      <c r="R32" s="12">
        <f t="shared" si="1"/>
        <v>-1930</v>
      </c>
      <c r="S32" s="12">
        <f t="shared" si="1"/>
        <v>-6867</v>
      </c>
      <c r="T32" s="12">
        <f t="shared" si="1"/>
        <v>5114</v>
      </c>
      <c r="U32" s="12">
        <f t="shared" si="1"/>
        <v>8931</v>
      </c>
      <c r="V32" s="12">
        <f t="shared" si="1"/>
        <v>1892</v>
      </c>
      <c r="W32" s="12">
        <f t="shared" si="1"/>
        <v>9551</v>
      </c>
      <c r="X32" s="12">
        <f t="shared" si="1"/>
        <v>11700</v>
      </c>
      <c r="Y32" s="12">
        <f t="shared" si="1"/>
        <v>3280</v>
      </c>
      <c r="Z32" s="12">
        <f t="shared" si="1"/>
        <v>8632</v>
      </c>
      <c r="AA32" s="12">
        <f t="shared" si="1"/>
        <v>13331</v>
      </c>
      <c r="AB32" s="12">
        <f t="shared" si="1"/>
        <v>771</v>
      </c>
      <c r="AC32" s="12">
        <f t="shared" si="1"/>
        <v>472</v>
      </c>
      <c r="AD32" s="12">
        <f t="shared" si="1"/>
        <v>985</v>
      </c>
      <c r="AE32" s="12">
        <f t="shared" si="1"/>
        <v>108129</v>
      </c>
      <c r="AF32" s="12">
        <f t="shared" si="1"/>
        <v>54545</v>
      </c>
      <c r="AG32" s="12">
        <f t="shared" si="1"/>
        <v>60455</v>
      </c>
      <c r="AH32" s="12">
        <f t="shared" si="1"/>
        <v>0</v>
      </c>
      <c r="AI32" s="12">
        <f t="shared" si="1"/>
        <v>0</v>
      </c>
      <c r="AJ32" s="12">
        <f t="shared" si="1"/>
        <v>0</v>
      </c>
    </row>
    <row r="33" spans="1:36" ht="12.75">
      <c r="A33" s="12"/>
      <c r="B33" s="13" t="s">
        <v>46</v>
      </c>
      <c r="C33" s="14"/>
      <c r="D33" s="14">
        <f>D27+D32</f>
        <v>4406746</v>
      </c>
      <c r="E33" s="14">
        <f aca="true" t="shared" si="2" ref="E33:AJ33">E27+E32</f>
        <v>4990875</v>
      </c>
      <c r="F33" s="14">
        <f t="shared" si="2"/>
        <v>5343897</v>
      </c>
      <c r="G33" s="14">
        <f t="shared" si="2"/>
        <v>4230196</v>
      </c>
      <c r="H33" s="14">
        <f t="shared" si="2"/>
        <v>4688704</v>
      </c>
      <c r="I33" s="14">
        <f t="shared" si="2"/>
        <v>4926852</v>
      </c>
      <c r="J33" s="14">
        <f t="shared" si="2"/>
        <v>152639</v>
      </c>
      <c r="K33" s="14">
        <f t="shared" si="2"/>
        <v>276526</v>
      </c>
      <c r="L33" s="14">
        <f t="shared" si="2"/>
        <v>379565</v>
      </c>
      <c r="M33" s="14">
        <f t="shared" si="2"/>
        <v>-76415</v>
      </c>
      <c r="N33" s="14">
        <f t="shared" si="2"/>
        <v>-129906</v>
      </c>
      <c r="O33" s="14">
        <f t="shared" si="2"/>
        <v>-125016</v>
      </c>
      <c r="P33" s="14">
        <f t="shared" si="2"/>
        <v>-61537</v>
      </c>
      <c r="Q33" s="14">
        <f t="shared" si="2"/>
        <v>-73256</v>
      </c>
      <c r="R33" s="14">
        <f t="shared" si="2"/>
        <v>-69179</v>
      </c>
      <c r="S33" s="14">
        <f t="shared" si="2"/>
        <v>15474</v>
      </c>
      <c r="T33" s="14">
        <f t="shared" si="2"/>
        <v>96662</v>
      </c>
      <c r="U33" s="14">
        <f t="shared" si="2"/>
        <v>206188</v>
      </c>
      <c r="V33" s="14">
        <f t="shared" si="2"/>
        <v>64743</v>
      </c>
      <c r="W33" s="14">
        <f t="shared" si="2"/>
        <v>128645</v>
      </c>
      <c r="X33" s="14">
        <f t="shared" si="2"/>
        <v>234987</v>
      </c>
      <c r="Y33" s="14">
        <f t="shared" si="2"/>
        <v>86530</v>
      </c>
      <c r="Z33" s="14">
        <f t="shared" si="2"/>
        <v>72139</v>
      </c>
      <c r="AA33" s="14">
        <f t="shared" si="2"/>
        <v>382005</v>
      </c>
      <c r="AB33" s="14">
        <f t="shared" si="2"/>
        <v>27453</v>
      </c>
      <c r="AC33" s="14">
        <f t="shared" si="2"/>
        <v>8285</v>
      </c>
      <c r="AD33" s="14">
        <f t="shared" si="2"/>
        <v>10608</v>
      </c>
      <c r="AE33" s="14">
        <f t="shared" si="2"/>
        <v>771678.8</v>
      </c>
      <c r="AF33" s="14">
        <f t="shared" si="2"/>
        <v>733078</v>
      </c>
      <c r="AG33" s="14">
        <f t="shared" si="2"/>
        <v>1070942</v>
      </c>
      <c r="AH33" s="14">
        <f t="shared" si="2"/>
        <v>31619</v>
      </c>
      <c r="AI33" s="14">
        <f t="shared" si="2"/>
        <v>34531</v>
      </c>
      <c r="AJ33" s="14">
        <f t="shared" si="2"/>
        <v>37660</v>
      </c>
    </row>
    <row r="34" spans="1:36" ht="12.75">
      <c r="A34" s="12"/>
      <c r="B34" s="16"/>
      <c r="C34" s="12"/>
      <c r="D34" s="14" t="s">
        <v>47</v>
      </c>
      <c r="E34" s="14"/>
      <c r="F34" s="15"/>
      <c r="G34" s="14"/>
      <c r="H34" s="14"/>
      <c r="I34" s="15"/>
      <c r="J34" s="14"/>
      <c r="K34" s="14"/>
      <c r="L34" s="15"/>
      <c r="M34" s="1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3" t="s">
        <v>48</v>
      </c>
      <c r="C35" s="14"/>
      <c r="D35" s="12"/>
      <c r="E35" s="12"/>
      <c r="F35" s="17"/>
      <c r="G35" s="12"/>
      <c r="H35" s="12"/>
      <c r="I35" s="17"/>
      <c r="J35" s="12"/>
      <c r="K35" s="12"/>
      <c r="L35" s="17"/>
      <c r="M35" s="1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>
        <v>1</v>
      </c>
      <c r="B36" s="16" t="s">
        <v>49</v>
      </c>
      <c r="C36" s="12" t="s">
        <v>89</v>
      </c>
      <c r="D36" s="12">
        <v>85520</v>
      </c>
      <c r="E36" s="12">
        <v>70493</v>
      </c>
      <c r="F36" s="30">
        <v>84476</v>
      </c>
      <c r="G36" s="12">
        <v>80959</v>
      </c>
      <c r="H36" s="12">
        <v>68797</v>
      </c>
      <c r="I36" s="34">
        <v>81876</v>
      </c>
      <c r="J36" s="12">
        <v>2561</v>
      </c>
      <c r="K36" s="12">
        <v>1696</v>
      </c>
      <c r="L36" s="17">
        <v>2600</v>
      </c>
      <c r="M36" s="17">
        <v>96</v>
      </c>
      <c r="N36" s="12">
        <v>56</v>
      </c>
      <c r="O36" s="12">
        <v>63</v>
      </c>
      <c r="P36" s="12">
        <v>0</v>
      </c>
      <c r="Q36" s="12">
        <v>0</v>
      </c>
      <c r="R36" s="12">
        <v>0</v>
      </c>
      <c r="S36" s="12">
        <v>2465</v>
      </c>
      <c r="T36" s="12">
        <v>1640</v>
      </c>
      <c r="U36" s="12">
        <v>2537</v>
      </c>
      <c r="V36" s="12">
        <v>2374</v>
      </c>
      <c r="W36" s="12">
        <v>1560</v>
      </c>
      <c r="X36" s="12">
        <v>2455</v>
      </c>
      <c r="Y36" s="12">
        <v>41</v>
      </c>
      <c r="Z36" s="12">
        <v>0</v>
      </c>
      <c r="AA36" s="12">
        <v>0</v>
      </c>
      <c r="AB36" s="12">
        <v>38</v>
      </c>
      <c r="AC36" s="12">
        <v>0</v>
      </c>
      <c r="AD36" s="12">
        <v>0</v>
      </c>
      <c r="AE36" s="12">
        <v>192</v>
      </c>
      <c r="AF36" s="12">
        <v>173</v>
      </c>
      <c r="AG36" s="12">
        <v>139</v>
      </c>
      <c r="AH36" s="12"/>
      <c r="AI36" s="12"/>
      <c r="AJ36" s="12"/>
    </row>
    <row r="37" spans="1:36" ht="12.75">
      <c r="A37" s="12">
        <v>2</v>
      </c>
      <c r="B37" s="16" t="s">
        <v>50</v>
      </c>
      <c r="C37" s="12">
        <v>25.2</v>
      </c>
      <c r="D37" s="12">
        <v>10544</v>
      </c>
      <c r="E37" s="12">
        <v>4884</v>
      </c>
      <c r="F37" s="34">
        <v>0</v>
      </c>
      <c r="G37" s="12">
        <v>10077</v>
      </c>
      <c r="H37" s="12">
        <v>4894</v>
      </c>
      <c r="I37" s="34">
        <v>0</v>
      </c>
      <c r="J37" s="12">
        <v>467</v>
      </c>
      <c r="K37" s="12">
        <v>-10</v>
      </c>
      <c r="L37" s="17">
        <v>0</v>
      </c>
      <c r="M37" s="17">
        <v>-6</v>
      </c>
      <c r="N37" s="12">
        <v>0</v>
      </c>
      <c r="O37" s="12">
        <v>0</v>
      </c>
      <c r="P37" s="12">
        <v>-72</v>
      </c>
      <c r="Q37" s="12">
        <v>0</v>
      </c>
      <c r="R37" s="12">
        <v>0</v>
      </c>
      <c r="S37" s="12">
        <v>389</v>
      </c>
      <c r="T37" s="12">
        <v>0</v>
      </c>
      <c r="U37" s="12">
        <v>0</v>
      </c>
      <c r="V37" s="12">
        <v>508</v>
      </c>
      <c r="W37" s="12">
        <v>0</v>
      </c>
      <c r="X37" s="12">
        <v>0</v>
      </c>
      <c r="Y37" s="12">
        <v>9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419</v>
      </c>
      <c r="AF37" s="12">
        <v>0</v>
      </c>
      <c r="AG37" s="12">
        <v>0</v>
      </c>
      <c r="AH37" s="12"/>
      <c r="AI37" s="12"/>
      <c r="AJ37" s="12"/>
    </row>
    <row r="38" spans="1:36" ht="12.75">
      <c r="A38" s="12">
        <v>3</v>
      </c>
      <c r="B38" s="16" t="s">
        <v>51</v>
      </c>
      <c r="C38" s="12"/>
      <c r="D38" s="12"/>
      <c r="E38" s="12"/>
      <c r="F38" s="17"/>
      <c r="G38" s="12"/>
      <c r="H38" s="12"/>
      <c r="I38" s="17"/>
      <c r="J38" s="12"/>
      <c r="K38" s="12"/>
      <c r="L38" s="17"/>
      <c r="M38" s="1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51"/>
      <c r="AI38" s="51"/>
      <c r="AJ38" s="12"/>
    </row>
    <row r="39" spans="1:36" ht="12.75">
      <c r="A39" s="12">
        <v>4</v>
      </c>
      <c r="B39" s="16" t="s">
        <v>52</v>
      </c>
      <c r="C39" s="12"/>
      <c r="D39" s="12"/>
      <c r="E39" s="12"/>
      <c r="F39" s="17"/>
      <c r="G39" s="12"/>
      <c r="H39" s="12"/>
      <c r="I39" s="17"/>
      <c r="J39" s="12"/>
      <c r="K39" s="12"/>
      <c r="L39" s="17"/>
      <c r="M39" s="1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>
        <v>5</v>
      </c>
      <c r="B40" s="16" t="s">
        <v>53</v>
      </c>
      <c r="C40" s="12"/>
      <c r="D40" s="12"/>
      <c r="E40" s="12"/>
      <c r="F40" s="17"/>
      <c r="G40" s="12"/>
      <c r="H40" s="12"/>
      <c r="I40" s="17"/>
      <c r="J40" s="12"/>
      <c r="K40" s="12"/>
      <c r="L40" s="17"/>
      <c r="M40" s="1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>
        <v>6</v>
      </c>
      <c r="B41" s="16" t="s">
        <v>54</v>
      </c>
      <c r="C41" s="12"/>
      <c r="D41" s="12"/>
      <c r="E41" s="12"/>
      <c r="F41" s="17"/>
      <c r="G41" s="12"/>
      <c r="H41" s="12"/>
      <c r="I41" s="17"/>
      <c r="J41" s="12"/>
      <c r="K41" s="12"/>
      <c r="L41" s="17"/>
      <c r="M41" s="1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>
        <v>7</v>
      </c>
      <c r="B42" s="16" t="s">
        <v>55</v>
      </c>
      <c r="C42" s="12"/>
      <c r="D42" s="12"/>
      <c r="E42" s="12"/>
      <c r="F42" s="17"/>
      <c r="G42" s="12"/>
      <c r="H42" s="12"/>
      <c r="I42" s="17"/>
      <c r="J42" s="12"/>
      <c r="K42" s="12"/>
      <c r="L42" s="17"/>
      <c r="M42" s="1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>
        <v>8</v>
      </c>
      <c r="B43" s="16" t="s">
        <v>56</v>
      </c>
      <c r="C43" s="12"/>
      <c r="D43" s="12"/>
      <c r="E43" s="12"/>
      <c r="F43" s="17"/>
      <c r="G43" s="12"/>
      <c r="H43" s="12"/>
      <c r="I43" s="17"/>
      <c r="J43" s="12"/>
      <c r="K43" s="12"/>
      <c r="L43" s="17"/>
      <c r="M43" s="1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>
        <v>9</v>
      </c>
      <c r="B44" s="16" t="s">
        <v>57</v>
      </c>
      <c r="C44" s="12"/>
      <c r="D44" s="12"/>
      <c r="E44" s="12"/>
      <c r="F44" s="34"/>
      <c r="G44" s="12"/>
      <c r="H44" s="12"/>
      <c r="I44" s="17"/>
      <c r="J44" s="12"/>
      <c r="K44" s="12"/>
      <c r="L44" s="17"/>
      <c r="M44" s="1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>
        <v>10</v>
      </c>
      <c r="B45" s="16" t="s">
        <v>58</v>
      </c>
      <c r="C45" s="12"/>
      <c r="D45" s="12"/>
      <c r="E45" s="12"/>
      <c r="F45" s="17"/>
      <c r="G45" s="12"/>
      <c r="H45" s="12"/>
      <c r="I45" s="17"/>
      <c r="J45" s="12"/>
      <c r="K45" s="12"/>
      <c r="L45" s="17"/>
      <c r="M45" s="1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>
        <v>11</v>
      </c>
      <c r="B46" s="16" t="s">
        <v>59</v>
      </c>
      <c r="C46" s="12">
        <v>28.12</v>
      </c>
      <c r="D46" s="12">
        <v>16616</v>
      </c>
      <c r="E46" s="12">
        <v>40000</v>
      </c>
      <c r="F46" s="17">
        <v>50000</v>
      </c>
      <c r="G46" s="12">
        <v>15751</v>
      </c>
      <c r="H46" s="12">
        <v>38000</v>
      </c>
      <c r="I46" s="17">
        <v>47000</v>
      </c>
      <c r="J46" s="12">
        <v>865</v>
      </c>
      <c r="K46" s="12">
        <v>2000</v>
      </c>
      <c r="L46" s="17">
        <v>3000</v>
      </c>
      <c r="M46" s="17">
        <v>240</v>
      </c>
      <c r="N46" s="12">
        <v>0</v>
      </c>
      <c r="O46" s="12">
        <v>0</v>
      </c>
      <c r="P46" s="12">
        <v>87</v>
      </c>
      <c r="Q46" s="12">
        <v>0</v>
      </c>
      <c r="R46" s="12">
        <v>0</v>
      </c>
      <c r="S46" s="12">
        <v>508</v>
      </c>
      <c r="T46" s="12">
        <v>2000</v>
      </c>
      <c r="U46" s="12">
        <v>3000</v>
      </c>
      <c r="V46" s="12">
        <v>508</v>
      </c>
      <c r="W46" s="12">
        <v>2000</v>
      </c>
      <c r="X46" s="12">
        <v>3000</v>
      </c>
      <c r="Y46" s="12">
        <v>753</v>
      </c>
      <c r="Z46" s="12">
        <v>1300</v>
      </c>
      <c r="AA46" s="12">
        <v>0</v>
      </c>
      <c r="AB46" s="12">
        <v>0</v>
      </c>
      <c r="AC46" s="12">
        <v>0</v>
      </c>
      <c r="AD46" s="12">
        <v>0</v>
      </c>
      <c r="AE46" s="12">
        <v>400</v>
      </c>
      <c r="AF46" s="12">
        <v>1000</v>
      </c>
      <c r="AG46" s="12">
        <v>1650</v>
      </c>
      <c r="AH46" s="12"/>
      <c r="AI46" s="12"/>
      <c r="AJ46" s="12"/>
    </row>
    <row r="47" spans="1:36" ht="12.75">
      <c r="A47" s="12">
        <v>12</v>
      </c>
      <c r="B47" s="16" t="s">
        <v>60</v>
      </c>
      <c r="C47" s="12"/>
      <c r="D47" s="12"/>
      <c r="E47" s="12"/>
      <c r="F47" s="17"/>
      <c r="G47" s="12"/>
      <c r="H47" s="12"/>
      <c r="I47" s="17"/>
      <c r="J47" s="12"/>
      <c r="K47" s="12"/>
      <c r="L47" s="17"/>
      <c r="M47" s="1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>
        <v>13</v>
      </c>
      <c r="B48" s="16" t="s">
        <v>61</v>
      </c>
      <c r="C48" s="12"/>
      <c r="D48" s="12"/>
      <c r="E48" s="12"/>
      <c r="F48" s="17"/>
      <c r="G48" s="12"/>
      <c r="H48" s="12"/>
      <c r="I48" s="17"/>
      <c r="J48" s="12"/>
      <c r="K48" s="12"/>
      <c r="L48" s="17"/>
      <c r="M48" s="1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>
        <v>14</v>
      </c>
      <c r="B49" s="16" t="s">
        <v>62</v>
      </c>
      <c r="C49" s="12"/>
      <c r="D49" s="12"/>
      <c r="E49" s="12"/>
      <c r="F49" s="17"/>
      <c r="G49" s="12"/>
      <c r="H49" s="12"/>
      <c r="I49" s="17"/>
      <c r="J49" s="12"/>
      <c r="K49" s="12"/>
      <c r="L49" s="17"/>
      <c r="M49" s="1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>
        <v>15</v>
      </c>
      <c r="B50" s="16" t="s">
        <v>63</v>
      </c>
      <c r="C50" s="12"/>
      <c r="D50" s="12"/>
      <c r="E50" s="12"/>
      <c r="F50" s="17"/>
      <c r="G50" s="12"/>
      <c r="H50" s="12"/>
      <c r="I50" s="17"/>
      <c r="J50" s="12"/>
      <c r="K50" s="12"/>
      <c r="L50" s="17"/>
      <c r="M50" s="1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>
        <v>16</v>
      </c>
      <c r="B51" s="16" t="s">
        <v>64</v>
      </c>
      <c r="C51" s="12"/>
      <c r="D51" s="12"/>
      <c r="E51" s="12"/>
      <c r="F51" s="17"/>
      <c r="G51" s="12"/>
      <c r="H51" s="12"/>
      <c r="I51" s="17"/>
      <c r="J51" s="12"/>
      <c r="K51" s="12"/>
      <c r="L51" s="17"/>
      <c r="M51" s="1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>
        <v>17</v>
      </c>
      <c r="B52" s="16" t="s">
        <v>65</v>
      </c>
      <c r="C52" s="16" t="s">
        <v>97</v>
      </c>
      <c r="D52" s="16">
        <v>30669</v>
      </c>
      <c r="E52" s="12">
        <v>280562</v>
      </c>
      <c r="F52" s="34">
        <v>308618</v>
      </c>
      <c r="G52" s="12">
        <v>46614</v>
      </c>
      <c r="H52" s="12">
        <v>279413</v>
      </c>
      <c r="I52" s="34">
        <v>307354</v>
      </c>
      <c r="J52" s="12">
        <v>-15945</v>
      </c>
      <c r="K52" s="12">
        <v>1149</v>
      </c>
      <c r="L52" s="34">
        <v>1264</v>
      </c>
      <c r="M52" s="17">
        <v>413</v>
      </c>
      <c r="N52" s="12">
        <v>-1690</v>
      </c>
      <c r="O52" s="12">
        <v>-1859</v>
      </c>
      <c r="P52" s="12">
        <v>-2246</v>
      </c>
      <c r="Q52" s="12">
        <v>-6421</v>
      </c>
      <c r="R52" s="12">
        <v>-3200</v>
      </c>
      <c r="S52" s="12">
        <v>-17778</v>
      </c>
      <c r="T52" s="12">
        <v>-6965</v>
      </c>
      <c r="U52" s="12">
        <v>-3795</v>
      </c>
      <c r="V52" s="12">
        <v>-20453</v>
      </c>
      <c r="W52" s="12">
        <v>-7668</v>
      </c>
      <c r="X52" s="12">
        <v>-4178</v>
      </c>
      <c r="Y52" s="12">
        <v>5228</v>
      </c>
      <c r="Z52" s="12">
        <v>0.56</v>
      </c>
      <c r="AA52" s="12">
        <v>0</v>
      </c>
      <c r="AB52" s="12">
        <v>0</v>
      </c>
      <c r="AC52" s="12">
        <v>0</v>
      </c>
      <c r="AD52" s="12">
        <v>0</v>
      </c>
      <c r="AE52" s="12">
        <v>19594.9</v>
      </c>
      <c r="AF52" s="12">
        <v>69259</v>
      </c>
      <c r="AG52" s="12">
        <v>67000</v>
      </c>
      <c r="AH52" s="12"/>
      <c r="AI52" s="12"/>
      <c r="AJ52" s="12"/>
    </row>
    <row r="53" spans="1:36" ht="12.75">
      <c r="A53" s="12">
        <v>18</v>
      </c>
      <c r="B53" s="16" t="s">
        <v>66</v>
      </c>
      <c r="C53" s="12"/>
      <c r="D53" s="12"/>
      <c r="E53" s="12"/>
      <c r="F53" s="17"/>
      <c r="G53" s="12"/>
      <c r="H53" s="12"/>
      <c r="I53" s="17"/>
      <c r="J53" s="12"/>
      <c r="K53" s="12"/>
      <c r="L53" s="17"/>
      <c r="M53" s="17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>
        <v>19</v>
      </c>
      <c r="B54" s="16" t="s">
        <v>102</v>
      </c>
      <c r="C54" s="12" t="s">
        <v>103</v>
      </c>
      <c r="D54" s="12">
        <v>186317</v>
      </c>
      <c r="E54" s="12">
        <v>0</v>
      </c>
      <c r="F54" s="17">
        <v>0</v>
      </c>
      <c r="G54" s="12">
        <v>178379</v>
      </c>
      <c r="H54" s="12">
        <v>0</v>
      </c>
      <c r="I54" s="34">
        <v>0</v>
      </c>
      <c r="J54" s="12">
        <v>7938</v>
      </c>
      <c r="K54" s="12">
        <v>0</v>
      </c>
      <c r="L54" s="34">
        <v>0</v>
      </c>
      <c r="M54" s="34">
        <v>-4778</v>
      </c>
      <c r="N54" s="12">
        <v>0</v>
      </c>
      <c r="O54" s="12">
        <v>0</v>
      </c>
      <c r="P54" s="12">
        <v>-4077</v>
      </c>
      <c r="Q54" s="12">
        <v>0</v>
      </c>
      <c r="R54" s="12">
        <v>0</v>
      </c>
      <c r="S54" s="12">
        <v>-917</v>
      </c>
      <c r="T54" s="12">
        <v>0</v>
      </c>
      <c r="U54" s="12">
        <v>0</v>
      </c>
      <c r="V54" s="12">
        <v>5211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33928</v>
      </c>
      <c r="AF54" s="12">
        <v>0</v>
      </c>
      <c r="AG54" s="12">
        <v>0</v>
      </c>
      <c r="AH54" s="12"/>
      <c r="AI54" s="12"/>
      <c r="AJ54" s="12"/>
    </row>
    <row r="55" spans="1:36" ht="12.75">
      <c r="A55" s="12">
        <v>20</v>
      </c>
      <c r="B55" s="16" t="s">
        <v>150</v>
      </c>
      <c r="C55" s="12">
        <v>2811</v>
      </c>
      <c r="D55" s="12">
        <v>147242</v>
      </c>
      <c r="E55" s="12"/>
      <c r="F55" s="17"/>
      <c r="G55" s="12">
        <v>146472</v>
      </c>
      <c r="H55" s="12"/>
      <c r="I55" s="34">
        <v>0</v>
      </c>
      <c r="J55" s="12">
        <v>0</v>
      </c>
      <c r="K55" s="12">
        <v>770</v>
      </c>
      <c r="L55" s="34"/>
      <c r="M55" s="34"/>
      <c r="N55" s="12">
        <v>-13</v>
      </c>
      <c r="O55" s="12"/>
      <c r="P55" s="12"/>
      <c r="Q55" s="12">
        <v>-654</v>
      </c>
      <c r="R55" s="12"/>
      <c r="S55" s="12"/>
      <c r="T55" s="12">
        <v>103</v>
      </c>
      <c r="U55" s="12"/>
      <c r="V55" s="12"/>
      <c r="W55" s="12">
        <v>78</v>
      </c>
      <c r="X55" s="12"/>
      <c r="Y55" s="12"/>
      <c r="Z55" s="12">
        <v>0</v>
      </c>
      <c r="AA55" s="12"/>
      <c r="AB55" s="12"/>
      <c r="AC55" s="12">
        <v>0</v>
      </c>
      <c r="AD55" s="12">
        <v>0</v>
      </c>
      <c r="AE55" s="12">
        <v>15</v>
      </c>
      <c r="AF55" s="12">
        <v>0</v>
      </c>
      <c r="AG55" s="12">
        <v>0</v>
      </c>
      <c r="AH55" s="12"/>
      <c r="AI55" s="12"/>
      <c r="AJ55" s="12"/>
    </row>
    <row r="56" spans="1:36" ht="12.75">
      <c r="A56" s="12"/>
      <c r="B56" s="13" t="s">
        <v>126</v>
      </c>
      <c r="C56" s="14"/>
      <c r="D56" s="14">
        <f>SUM(D36:D55)</f>
        <v>476908</v>
      </c>
      <c r="E56" s="14">
        <f aca="true" t="shared" si="3" ref="E56:AJ56">SUM(E36:E55)</f>
        <v>395939</v>
      </c>
      <c r="F56" s="14">
        <f t="shared" si="3"/>
        <v>443094</v>
      </c>
      <c r="G56" s="14">
        <f t="shared" si="3"/>
        <v>478252</v>
      </c>
      <c r="H56" s="14">
        <f t="shared" si="3"/>
        <v>391104</v>
      </c>
      <c r="I56" s="14">
        <f t="shared" si="3"/>
        <v>436230</v>
      </c>
      <c r="J56" s="14">
        <f t="shared" si="3"/>
        <v>-4114</v>
      </c>
      <c r="K56" s="14">
        <f t="shared" si="3"/>
        <v>5605</v>
      </c>
      <c r="L56" s="14">
        <f t="shared" si="3"/>
        <v>6864</v>
      </c>
      <c r="M56" s="14">
        <f t="shared" si="3"/>
        <v>-4035</v>
      </c>
      <c r="N56" s="14">
        <f t="shared" si="3"/>
        <v>-1647</v>
      </c>
      <c r="O56" s="14">
        <f t="shared" si="3"/>
        <v>-1796</v>
      </c>
      <c r="P56" s="14">
        <f t="shared" si="3"/>
        <v>-6308</v>
      </c>
      <c r="Q56" s="14">
        <f t="shared" si="3"/>
        <v>-7075</v>
      </c>
      <c r="R56" s="14">
        <f t="shared" si="3"/>
        <v>-3200</v>
      </c>
      <c r="S56" s="14">
        <f t="shared" si="3"/>
        <v>-15333</v>
      </c>
      <c r="T56" s="14">
        <f t="shared" si="3"/>
        <v>-3222</v>
      </c>
      <c r="U56" s="14">
        <f t="shared" si="3"/>
        <v>1742</v>
      </c>
      <c r="V56" s="14">
        <f t="shared" si="3"/>
        <v>-11852</v>
      </c>
      <c r="W56" s="14">
        <f t="shared" si="3"/>
        <v>-4030</v>
      </c>
      <c r="X56" s="14">
        <f t="shared" si="3"/>
        <v>1277</v>
      </c>
      <c r="Y56" s="14">
        <f t="shared" si="3"/>
        <v>6031</v>
      </c>
      <c r="Z56" s="14">
        <f t="shared" si="3"/>
        <v>1300.56</v>
      </c>
      <c r="AA56" s="14">
        <f t="shared" si="3"/>
        <v>0</v>
      </c>
      <c r="AB56" s="14">
        <f t="shared" si="3"/>
        <v>38</v>
      </c>
      <c r="AC56" s="14">
        <f t="shared" si="3"/>
        <v>0</v>
      </c>
      <c r="AD56" s="14">
        <f t="shared" si="3"/>
        <v>0</v>
      </c>
      <c r="AE56" s="14">
        <f t="shared" si="3"/>
        <v>54548.9</v>
      </c>
      <c r="AF56" s="14">
        <f t="shared" si="3"/>
        <v>70432</v>
      </c>
      <c r="AG56" s="14">
        <f t="shared" si="3"/>
        <v>68789</v>
      </c>
      <c r="AH56" s="14">
        <f t="shared" si="3"/>
        <v>0</v>
      </c>
      <c r="AI56" s="14">
        <f t="shared" si="3"/>
        <v>0</v>
      </c>
      <c r="AJ56" s="14">
        <f t="shared" si="3"/>
        <v>0</v>
      </c>
    </row>
    <row r="57" spans="1:36" ht="12.75">
      <c r="A57" s="12"/>
      <c r="B57" s="13" t="s">
        <v>67</v>
      </c>
      <c r="C57" s="14"/>
      <c r="D57" s="14"/>
      <c r="E57" s="14"/>
      <c r="F57" s="15"/>
      <c r="G57" s="14"/>
      <c r="H57" s="14"/>
      <c r="I57" s="15"/>
      <c r="J57" s="14"/>
      <c r="K57" s="14"/>
      <c r="L57" s="15"/>
      <c r="M57" s="1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>
        <v>19</v>
      </c>
      <c r="B58" s="16" t="s">
        <v>68</v>
      </c>
      <c r="C58" s="12">
        <v>40.3</v>
      </c>
      <c r="D58" s="12">
        <v>10338</v>
      </c>
      <c r="E58" s="12">
        <v>6100</v>
      </c>
      <c r="F58" s="34">
        <v>7000</v>
      </c>
      <c r="G58" s="12">
        <v>9600</v>
      </c>
      <c r="H58" s="12">
        <v>5680</v>
      </c>
      <c r="I58" s="17">
        <v>6510</v>
      </c>
      <c r="J58" s="12">
        <v>738</v>
      </c>
      <c r="K58" s="12">
        <v>420</v>
      </c>
      <c r="L58" s="17">
        <v>490</v>
      </c>
      <c r="M58" s="17">
        <v>737</v>
      </c>
      <c r="N58" s="12">
        <v>360</v>
      </c>
      <c r="O58" s="12">
        <v>440</v>
      </c>
      <c r="P58" s="12">
        <v>343</v>
      </c>
      <c r="Q58" s="12">
        <v>210</v>
      </c>
      <c r="R58" s="12">
        <v>260</v>
      </c>
      <c r="S58" s="12">
        <v>343</v>
      </c>
      <c r="T58" s="12">
        <v>210</v>
      </c>
      <c r="U58" s="12">
        <v>260</v>
      </c>
      <c r="V58" s="12">
        <v>343</v>
      </c>
      <c r="W58" s="12">
        <v>210</v>
      </c>
      <c r="X58" s="12">
        <v>260</v>
      </c>
      <c r="Y58" s="12">
        <v>580</v>
      </c>
      <c r="Z58" s="12">
        <v>100</v>
      </c>
      <c r="AA58" s="12">
        <v>150</v>
      </c>
      <c r="AB58" s="12">
        <v>42</v>
      </c>
      <c r="AC58" s="12">
        <v>0</v>
      </c>
      <c r="AD58" s="12">
        <v>0</v>
      </c>
      <c r="AE58" s="12">
        <v>638</v>
      </c>
      <c r="AF58" s="12">
        <v>835</v>
      </c>
      <c r="AG58" s="12">
        <v>872</v>
      </c>
      <c r="AH58" s="12">
        <v>0</v>
      </c>
      <c r="AI58" s="12">
        <v>0</v>
      </c>
      <c r="AJ58" s="12">
        <v>0</v>
      </c>
    </row>
    <row r="59" spans="1:36" ht="12.75">
      <c r="A59" s="12"/>
      <c r="B59" s="13" t="s">
        <v>69</v>
      </c>
      <c r="C59" s="14"/>
      <c r="D59" s="14">
        <f>D56+D58</f>
        <v>487246</v>
      </c>
      <c r="E59" s="14">
        <f aca="true" t="shared" si="4" ref="E59:AG59">E56+E58</f>
        <v>402039</v>
      </c>
      <c r="F59" s="14">
        <f t="shared" si="4"/>
        <v>450094</v>
      </c>
      <c r="G59" s="14">
        <f t="shared" si="4"/>
        <v>487852</v>
      </c>
      <c r="H59" s="14">
        <f t="shared" si="4"/>
        <v>396784</v>
      </c>
      <c r="I59" s="14">
        <f t="shared" si="4"/>
        <v>442740</v>
      </c>
      <c r="J59" s="14">
        <f t="shared" si="4"/>
        <v>-3376</v>
      </c>
      <c r="K59" s="14">
        <f t="shared" si="4"/>
        <v>6025</v>
      </c>
      <c r="L59" s="14">
        <f t="shared" si="4"/>
        <v>7354</v>
      </c>
      <c r="M59" s="14">
        <f t="shared" si="4"/>
        <v>-3298</v>
      </c>
      <c r="N59" s="14">
        <f t="shared" si="4"/>
        <v>-1287</v>
      </c>
      <c r="O59" s="14">
        <f t="shared" si="4"/>
        <v>-1356</v>
      </c>
      <c r="P59" s="14">
        <f t="shared" si="4"/>
        <v>-5965</v>
      </c>
      <c r="Q59" s="14">
        <f t="shared" si="4"/>
        <v>-6865</v>
      </c>
      <c r="R59" s="14">
        <f t="shared" si="4"/>
        <v>-2940</v>
      </c>
      <c r="S59" s="14">
        <f t="shared" si="4"/>
        <v>-14990</v>
      </c>
      <c r="T59" s="14">
        <f t="shared" si="4"/>
        <v>-3012</v>
      </c>
      <c r="U59" s="14">
        <f t="shared" si="4"/>
        <v>2002</v>
      </c>
      <c r="V59" s="14">
        <f t="shared" si="4"/>
        <v>-11509</v>
      </c>
      <c r="W59" s="14">
        <f t="shared" si="4"/>
        <v>-3820</v>
      </c>
      <c r="X59" s="14">
        <f t="shared" si="4"/>
        <v>1537</v>
      </c>
      <c r="Y59" s="14">
        <f t="shared" si="4"/>
        <v>6611</v>
      </c>
      <c r="Z59" s="14">
        <f t="shared" si="4"/>
        <v>1400.56</v>
      </c>
      <c r="AA59" s="14">
        <f t="shared" si="4"/>
        <v>150</v>
      </c>
      <c r="AB59" s="14">
        <f t="shared" si="4"/>
        <v>80</v>
      </c>
      <c r="AC59" s="14">
        <f t="shared" si="4"/>
        <v>0</v>
      </c>
      <c r="AD59" s="14">
        <f t="shared" si="4"/>
        <v>0</v>
      </c>
      <c r="AE59" s="14">
        <f t="shared" si="4"/>
        <v>55186.9</v>
      </c>
      <c r="AF59" s="14">
        <f t="shared" si="4"/>
        <v>71267</v>
      </c>
      <c r="AG59" s="14">
        <f t="shared" si="4"/>
        <v>69661</v>
      </c>
      <c r="AH59" s="14">
        <f>AH56+AH58</f>
        <v>0</v>
      </c>
      <c r="AI59" s="14">
        <f>AI56+AI58</f>
        <v>0</v>
      </c>
      <c r="AJ59" s="14">
        <f>AJ56+AJ58</f>
        <v>0</v>
      </c>
    </row>
    <row r="60" spans="1:36" ht="12.75">
      <c r="A60" s="12"/>
      <c r="B60" s="13" t="s">
        <v>70</v>
      </c>
      <c r="C60" s="14"/>
      <c r="D60" s="14">
        <f>D33+D59</f>
        <v>4893992</v>
      </c>
      <c r="E60" s="14">
        <f aca="true" t="shared" si="5" ref="E60:AG60">E33+E59</f>
        <v>5392914</v>
      </c>
      <c r="F60" s="14">
        <f t="shared" si="5"/>
        <v>5793991</v>
      </c>
      <c r="G60" s="14">
        <f t="shared" si="5"/>
        <v>4718048</v>
      </c>
      <c r="H60" s="14">
        <f t="shared" si="5"/>
        <v>5085488</v>
      </c>
      <c r="I60" s="14">
        <f t="shared" si="5"/>
        <v>5369592</v>
      </c>
      <c r="J60" s="14">
        <f t="shared" si="5"/>
        <v>149263</v>
      </c>
      <c r="K60" s="14">
        <f t="shared" si="5"/>
        <v>282551</v>
      </c>
      <c r="L60" s="14">
        <f t="shared" si="5"/>
        <v>386919</v>
      </c>
      <c r="M60" s="14">
        <f t="shared" si="5"/>
        <v>-79713</v>
      </c>
      <c r="N60" s="14">
        <f t="shared" si="5"/>
        <v>-131193</v>
      </c>
      <c r="O60" s="14">
        <f t="shared" si="5"/>
        <v>-126372</v>
      </c>
      <c r="P60" s="14">
        <f t="shared" si="5"/>
        <v>-67502</v>
      </c>
      <c r="Q60" s="14">
        <f t="shared" si="5"/>
        <v>-80121</v>
      </c>
      <c r="R60" s="14">
        <f t="shared" si="5"/>
        <v>-72119</v>
      </c>
      <c r="S60" s="14">
        <f t="shared" si="5"/>
        <v>484</v>
      </c>
      <c r="T60" s="14">
        <f t="shared" si="5"/>
        <v>93650</v>
      </c>
      <c r="U60" s="14">
        <f t="shared" si="5"/>
        <v>208190</v>
      </c>
      <c r="V60" s="14">
        <f t="shared" si="5"/>
        <v>53234</v>
      </c>
      <c r="W60" s="14">
        <f t="shared" si="5"/>
        <v>124825</v>
      </c>
      <c r="X60" s="14">
        <f t="shared" si="5"/>
        <v>236524</v>
      </c>
      <c r="Y60" s="14">
        <f t="shared" si="5"/>
        <v>93141</v>
      </c>
      <c r="Z60" s="14">
        <f t="shared" si="5"/>
        <v>73539.56</v>
      </c>
      <c r="AA60" s="14">
        <f t="shared" si="5"/>
        <v>382155</v>
      </c>
      <c r="AB60" s="14">
        <f t="shared" si="5"/>
        <v>27533</v>
      </c>
      <c r="AC60" s="14">
        <f t="shared" si="5"/>
        <v>8285</v>
      </c>
      <c r="AD60" s="14">
        <f t="shared" si="5"/>
        <v>10608</v>
      </c>
      <c r="AE60" s="14">
        <f t="shared" si="5"/>
        <v>826865.7000000001</v>
      </c>
      <c r="AF60" s="14">
        <f t="shared" si="5"/>
        <v>804345</v>
      </c>
      <c r="AG60" s="14">
        <f t="shared" si="5"/>
        <v>1140603</v>
      </c>
      <c r="AH60" s="14">
        <f>AH33+AH59</f>
        <v>31619</v>
      </c>
      <c r="AI60" s="14">
        <f>AI33+AI59</f>
        <v>34531</v>
      </c>
      <c r="AJ60" s="14">
        <f>AJ33+AJ59</f>
        <v>37660</v>
      </c>
    </row>
    <row r="61" spans="1:36" ht="12.75">
      <c r="A61" s="12"/>
      <c r="B61" s="13" t="s">
        <v>71</v>
      </c>
      <c r="C61" s="12"/>
      <c r="D61" s="12"/>
      <c r="E61" s="12"/>
      <c r="F61" s="17"/>
      <c r="G61" s="12"/>
      <c r="H61" s="12"/>
      <c r="I61" s="17"/>
      <c r="J61" s="12"/>
      <c r="K61" s="12"/>
      <c r="L61" s="17"/>
      <c r="M61" s="1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3" t="s">
        <v>72</v>
      </c>
      <c r="C62" s="12"/>
      <c r="D62" s="12"/>
      <c r="E62" s="12"/>
      <c r="F62" s="17"/>
      <c r="G62" s="12"/>
      <c r="H62" s="12"/>
      <c r="I62" s="17"/>
      <c r="J62" s="12"/>
      <c r="K62" s="12"/>
      <c r="L62" s="17"/>
      <c r="M62" s="1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C1">
      <pane ySplit="4" topLeftCell="A56" activePane="bottomLeft" state="frozen"/>
      <selection pane="topLeft" activeCell="A1" sqref="A1"/>
      <selection pane="bottomLeft" activeCell="N77" sqref="N77"/>
    </sheetView>
  </sheetViews>
  <sheetFormatPr defaultColWidth="9.00390625" defaultRowHeight="12.75"/>
  <cols>
    <col min="1" max="1" width="4.875" style="0" customWidth="1"/>
    <col min="2" max="2" width="28.75390625" style="0" customWidth="1"/>
    <col min="3" max="6" width="9.25390625" style="0" bestFit="1" customWidth="1"/>
    <col min="7" max="7" width="11.00390625" style="0" bestFit="1" customWidth="1"/>
    <col min="8" max="17" width="9.25390625" style="0" bestFit="1" customWidth="1"/>
  </cols>
  <sheetData>
    <row r="1" spans="1:17" ht="12.75">
      <c r="A1" s="1" t="s">
        <v>0</v>
      </c>
      <c r="B1" s="1" t="s">
        <v>20</v>
      </c>
      <c r="C1" s="1" t="s">
        <v>2</v>
      </c>
      <c r="D1" s="1" t="s">
        <v>104</v>
      </c>
      <c r="E1" s="1" t="s">
        <v>6</v>
      </c>
      <c r="F1" s="1" t="s">
        <v>112</v>
      </c>
      <c r="G1" s="67" t="s">
        <v>3</v>
      </c>
      <c r="H1" s="1" t="s">
        <v>6</v>
      </c>
      <c r="I1" s="1" t="s">
        <v>5</v>
      </c>
      <c r="J1" s="1" t="s">
        <v>115</v>
      </c>
      <c r="K1" s="67" t="s">
        <v>3</v>
      </c>
      <c r="L1" s="1" t="s">
        <v>6</v>
      </c>
      <c r="M1" s="1" t="s">
        <v>5</v>
      </c>
      <c r="N1" s="1" t="s">
        <v>116</v>
      </c>
      <c r="O1" s="67" t="s">
        <v>3</v>
      </c>
      <c r="P1" s="5" t="s">
        <v>18</v>
      </c>
      <c r="Q1" s="6"/>
    </row>
    <row r="2" spans="1:17" ht="12.75">
      <c r="A2" s="2" t="s">
        <v>107</v>
      </c>
      <c r="B2" s="2" t="s">
        <v>1</v>
      </c>
      <c r="C2" s="2"/>
      <c r="D2" s="2">
        <v>2004</v>
      </c>
      <c r="E2" s="2" t="s">
        <v>25</v>
      </c>
      <c r="F2" s="2" t="s">
        <v>113</v>
      </c>
      <c r="G2" s="68" t="s">
        <v>4</v>
      </c>
      <c r="H2" s="2" t="s">
        <v>7</v>
      </c>
      <c r="I2" s="2" t="s">
        <v>8</v>
      </c>
      <c r="J2" s="2" t="s">
        <v>113</v>
      </c>
      <c r="K2" s="68" t="s">
        <v>11</v>
      </c>
      <c r="L2" s="2" t="s">
        <v>7</v>
      </c>
      <c r="M2" s="2" t="s">
        <v>14</v>
      </c>
      <c r="N2" s="2">
        <v>2006</v>
      </c>
      <c r="O2" s="68" t="s">
        <v>16</v>
      </c>
      <c r="P2" s="1" t="s">
        <v>9</v>
      </c>
      <c r="Q2" s="1" t="s">
        <v>12</v>
      </c>
    </row>
    <row r="3" spans="1:17" ht="12.75">
      <c r="A3" s="2"/>
      <c r="B3" s="2"/>
      <c r="C3" s="2"/>
      <c r="D3" s="2"/>
      <c r="E3" s="4" t="s">
        <v>10</v>
      </c>
      <c r="F3" s="4" t="s">
        <v>114</v>
      </c>
      <c r="G3" s="2"/>
      <c r="H3" s="7" t="s">
        <v>9</v>
      </c>
      <c r="I3" s="2" t="s">
        <v>13</v>
      </c>
      <c r="J3" s="2" t="s">
        <v>114</v>
      </c>
      <c r="K3" s="2"/>
      <c r="L3" s="2" t="s">
        <v>12</v>
      </c>
      <c r="M3" s="4" t="s">
        <v>15</v>
      </c>
      <c r="N3" s="4" t="s">
        <v>117</v>
      </c>
      <c r="O3" s="2" t="s">
        <v>17</v>
      </c>
      <c r="P3" s="2"/>
      <c r="Q3" s="2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8"/>
      <c r="C6" s="9" t="s">
        <v>31</v>
      </c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3:14" ht="12.75">
      <c r="C7" s="11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7" ht="12.75">
      <c r="A9" s="12">
        <v>1</v>
      </c>
      <c r="B9" s="13" t="s">
        <v>21</v>
      </c>
      <c r="C9" s="14"/>
      <c r="D9" s="14">
        <v>47217</v>
      </c>
      <c r="E9" s="14">
        <v>125.1</v>
      </c>
      <c r="F9" s="25">
        <f aca="true" t="shared" si="0" ref="F9:F25">D9*E9/100</f>
        <v>59068.467000000004</v>
      </c>
      <c r="G9" s="14">
        <f>G10+G11+G12</f>
        <v>51515</v>
      </c>
      <c r="H9" s="14">
        <v>94</v>
      </c>
      <c r="I9" s="14"/>
      <c r="J9" s="14">
        <v>0</v>
      </c>
      <c r="K9" s="25">
        <f>K10+K11+K12</f>
        <v>57046.586484999985</v>
      </c>
      <c r="L9" s="14">
        <v>87</v>
      </c>
      <c r="M9" s="14"/>
      <c r="N9" s="14"/>
      <c r="O9" s="25">
        <f>O10+O11+O12</f>
        <v>57505.8474867274</v>
      </c>
      <c r="P9" s="15">
        <f>K9/G9*100</f>
        <v>110.73781711152088</v>
      </c>
      <c r="Q9" s="15">
        <f>O9/K9*100</f>
        <v>100.80506307217554</v>
      </c>
    </row>
    <row r="10" spans="1:17" ht="12.75">
      <c r="A10" s="12"/>
      <c r="B10" s="16" t="s">
        <v>86</v>
      </c>
      <c r="C10" s="12" t="s">
        <v>22</v>
      </c>
      <c r="D10" s="12"/>
      <c r="E10" s="12"/>
      <c r="F10" s="25">
        <f t="shared" si="0"/>
        <v>0</v>
      </c>
      <c r="G10" s="12">
        <v>37776</v>
      </c>
      <c r="H10" s="17">
        <v>102</v>
      </c>
      <c r="I10" s="12">
        <v>118.1</v>
      </c>
      <c r="J10" s="34">
        <f>G10*I10/100</f>
        <v>44613.456</v>
      </c>
      <c r="K10" s="34">
        <f>G10*H10/100*I10/100</f>
        <v>45505.72511999999</v>
      </c>
      <c r="L10" s="17">
        <v>86.6</v>
      </c>
      <c r="M10" s="12">
        <v>116.6</v>
      </c>
      <c r="N10" s="34">
        <f>K10*M10/100</f>
        <v>53059.67548991999</v>
      </c>
      <c r="O10" s="34">
        <f>K10*L10/100*M10/100</f>
        <v>45949.6789742707</v>
      </c>
      <c r="P10" s="17">
        <f aca="true" t="shared" si="1" ref="P10:P81">K10/G10*100</f>
        <v>120.46199999999996</v>
      </c>
      <c r="Q10" s="17">
        <f aca="true" t="shared" si="2" ref="Q10:Q81">O10/K10*100</f>
        <v>100.97559999999997</v>
      </c>
    </row>
    <row r="11" spans="1:17" ht="12.75">
      <c r="A11" s="12"/>
      <c r="B11" s="16" t="s">
        <v>87</v>
      </c>
      <c r="C11" s="36" t="s">
        <v>23</v>
      </c>
      <c r="D11" s="18"/>
      <c r="E11" s="12"/>
      <c r="F11" s="25">
        <f t="shared" si="0"/>
        <v>0</v>
      </c>
      <c r="G11" s="12">
        <v>10399</v>
      </c>
      <c r="H11" s="17">
        <v>57.5</v>
      </c>
      <c r="I11" s="12">
        <v>118.1</v>
      </c>
      <c r="J11" s="34">
        <f aca="true" t="shared" si="3" ref="J11:J44">G11*I11/100</f>
        <v>12281.219</v>
      </c>
      <c r="K11" s="34">
        <f>G11*H11/100*I11/100</f>
        <v>7061.700925</v>
      </c>
      <c r="L11" s="17">
        <v>81</v>
      </c>
      <c r="M11" s="12">
        <v>116.6</v>
      </c>
      <c r="N11" s="34">
        <f aca="true" t="shared" si="4" ref="N11:N44">K11*M11/100</f>
        <v>8233.94327855</v>
      </c>
      <c r="O11" s="34">
        <f>K11*L11/100*M11/100</f>
        <v>6669.494055625501</v>
      </c>
      <c r="P11" s="17">
        <f t="shared" si="1"/>
        <v>67.9075</v>
      </c>
      <c r="Q11" s="17">
        <f t="shared" si="2"/>
        <v>94.44600000000001</v>
      </c>
    </row>
    <row r="12" spans="1:17" ht="12.75">
      <c r="A12" s="12"/>
      <c r="B12" s="16" t="s">
        <v>88</v>
      </c>
      <c r="C12" s="12" t="s">
        <v>24</v>
      </c>
      <c r="D12" s="12"/>
      <c r="E12" s="12"/>
      <c r="F12" s="25">
        <f t="shared" si="0"/>
        <v>0</v>
      </c>
      <c r="G12" s="12">
        <v>3340</v>
      </c>
      <c r="H12" s="17">
        <v>119.1</v>
      </c>
      <c r="I12" s="12">
        <v>112.6</v>
      </c>
      <c r="J12" s="34">
        <f t="shared" si="3"/>
        <v>3760.84</v>
      </c>
      <c r="K12" s="34">
        <f>G12*H12/100*I12/100</f>
        <v>4479.16044</v>
      </c>
      <c r="L12" s="17">
        <v>99</v>
      </c>
      <c r="M12" s="12">
        <v>110.2</v>
      </c>
      <c r="N12" s="34">
        <f t="shared" si="4"/>
        <v>4936.03480488</v>
      </c>
      <c r="O12" s="34">
        <f>K12*L12/100*M12/100</f>
        <v>4886.674456831201</v>
      </c>
      <c r="P12" s="17">
        <f t="shared" si="1"/>
        <v>134.1066</v>
      </c>
      <c r="Q12" s="17">
        <f t="shared" si="2"/>
        <v>109.09800000000003</v>
      </c>
    </row>
    <row r="13" spans="1:17" ht="12.75">
      <c r="A13" s="12" t="s">
        <v>143</v>
      </c>
      <c r="B13" s="19" t="s">
        <v>26</v>
      </c>
      <c r="C13" s="14" t="s">
        <v>27</v>
      </c>
      <c r="D13" s="14">
        <v>20258</v>
      </c>
      <c r="E13" s="14">
        <v>108.9</v>
      </c>
      <c r="F13" s="25">
        <f t="shared" si="0"/>
        <v>22060.962000000003</v>
      </c>
      <c r="G13" s="14">
        <v>19218</v>
      </c>
      <c r="H13" s="15">
        <v>93.7</v>
      </c>
      <c r="I13" s="14">
        <v>108.2</v>
      </c>
      <c r="J13" s="34">
        <f t="shared" si="3"/>
        <v>20793.876</v>
      </c>
      <c r="K13" s="25">
        <f>G13*H13/100*I13/100</f>
        <v>19483.861812</v>
      </c>
      <c r="L13" s="15">
        <v>107.4</v>
      </c>
      <c r="M13" s="14">
        <v>107</v>
      </c>
      <c r="N13" s="34">
        <f t="shared" si="4"/>
        <v>20847.73213884</v>
      </c>
      <c r="O13" s="25">
        <f>K13*L13/100*M13/100</f>
        <v>22390.46431711416</v>
      </c>
      <c r="P13" s="15">
        <f t="shared" si="1"/>
        <v>101.3834</v>
      </c>
      <c r="Q13" s="15">
        <f t="shared" si="2"/>
        <v>114.918</v>
      </c>
    </row>
    <row r="14" spans="1:17" ht="12.75">
      <c r="A14" s="12">
        <v>3</v>
      </c>
      <c r="B14" s="13" t="s">
        <v>28</v>
      </c>
      <c r="C14" s="14" t="s">
        <v>30</v>
      </c>
      <c r="D14" s="14">
        <v>62755</v>
      </c>
      <c r="E14" s="14">
        <v>108.9</v>
      </c>
      <c r="F14" s="25">
        <f t="shared" si="0"/>
        <v>68340.195</v>
      </c>
      <c r="G14" s="14">
        <v>62800</v>
      </c>
      <c r="H14" s="15">
        <v>100</v>
      </c>
      <c r="I14" s="14">
        <v>118.1</v>
      </c>
      <c r="J14" s="34">
        <f t="shared" si="3"/>
        <v>74166.8</v>
      </c>
      <c r="K14" s="25">
        <f>G14*H14/100*I14/100</f>
        <v>74166.8</v>
      </c>
      <c r="L14" s="15">
        <v>100</v>
      </c>
      <c r="M14" s="14">
        <v>116.6</v>
      </c>
      <c r="N14" s="34">
        <f t="shared" si="4"/>
        <v>86478.4888</v>
      </c>
      <c r="O14" s="25">
        <f aca="true" t="shared" si="5" ref="O14:O44">K14*L14/100*M14/100</f>
        <v>86478.4888</v>
      </c>
      <c r="P14" s="15">
        <f t="shared" si="1"/>
        <v>118.10000000000001</v>
      </c>
      <c r="Q14" s="15">
        <f t="shared" si="2"/>
        <v>116.60000000000001</v>
      </c>
    </row>
    <row r="15" spans="1:17" ht="12.75">
      <c r="A15" s="12"/>
      <c r="B15" s="16" t="s">
        <v>29</v>
      </c>
      <c r="C15" s="12"/>
      <c r="D15" s="12"/>
      <c r="E15" s="12"/>
      <c r="F15" s="25">
        <f t="shared" si="0"/>
        <v>0</v>
      </c>
      <c r="G15" s="12"/>
      <c r="H15" s="15"/>
      <c r="I15" s="12"/>
      <c r="J15" s="34">
        <f t="shared" si="3"/>
        <v>0</v>
      </c>
      <c r="K15" s="25"/>
      <c r="L15" s="17"/>
      <c r="M15" s="12"/>
      <c r="N15" s="34">
        <f t="shared" si="4"/>
        <v>0</v>
      </c>
      <c r="O15" s="25"/>
      <c r="P15" s="17"/>
      <c r="Q15" s="17"/>
    </row>
    <row r="16" spans="1:17" ht="12.75">
      <c r="A16" s="12">
        <v>4</v>
      </c>
      <c r="B16" s="13" t="s">
        <v>32</v>
      </c>
      <c r="C16" s="12" t="s">
        <v>93</v>
      </c>
      <c r="D16" s="12">
        <v>96393</v>
      </c>
      <c r="E16" s="12">
        <v>108.9</v>
      </c>
      <c r="F16" s="25">
        <f t="shared" si="0"/>
        <v>104971.97700000001</v>
      </c>
      <c r="G16" s="14">
        <v>195574</v>
      </c>
      <c r="H16" s="15">
        <v>95</v>
      </c>
      <c r="I16" s="12">
        <v>108.2</v>
      </c>
      <c r="J16" s="34">
        <f t="shared" si="3"/>
        <v>211611.068</v>
      </c>
      <c r="K16" s="25">
        <f aca="true" t="shared" si="6" ref="K16:K21">G16*H16/100*I16/100</f>
        <v>201030.5146</v>
      </c>
      <c r="L16" s="17">
        <v>106.6</v>
      </c>
      <c r="M16" s="12">
        <v>107.4</v>
      </c>
      <c r="N16" s="34">
        <f t="shared" si="4"/>
        <v>215906.77268040003</v>
      </c>
      <c r="O16" s="25">
        <f t="shared" si="5"/>
        <v>230156.61967730641</v>
      </c>
      <c r="P16" s="17">
        <f t="shared" si="1"/>
        <v>102.79</v>
      </c>
      <c r="Q16" s="17">
        <f t="shared" si="2"/>
        <v>114.4884</v>
      </c>
    </row>
    <row r="17" spans="1:17" ht="12.75">
      <c r="A17" s="12">
        <v>5</v>
      </c>
      <c r="B17" s="13" t="s">
        <v>33</v>
      </c>
      <c r="C17" s="12"/>
      <c r="D17" s="12">
        <v>158793</v>
      </c>
      <c r="E17" s="42">
        <v>100.3</v>
      </c>
      <c r="F17" s="45">
        <f>D17*E17/100</f>
        <v>159269.37900000002</v>
      </c>
      <c r="G17" s="66">
        <v>262496</v>
      </c>
      <c r="H17" s="70">
        <v>84.48</v>
      </c>
      <c r="I17" s="42">
        <v>106</v>
      </c>
      <c r="J17" s="44">
        <f t="shared" si="3"/>
        <v>278245.76</v>
      </c>
      <c r="K17" s="45">
        <f t="shared" si="6"/>
        <v>235062.01804800003</v>
      </c>
      <c r="L17" s="74">
        <v>126.897</v>
      </c>
      <c r="M17" s="42">
        <v>105</v>
      </c>
      <c r="N17" s="44">
        <f t="shared" si="4"/>
        <v>246815.1189504</v>
      </c>
      <c r="O17" s="45">
        <f t="shared" si="5"/>
        <v>313200.9814944891</v>
      </c>
      <c r="P17" s="46">
        <f t="shared" si="1"/>
        <v>89.5488</v>
      </c>
      <c r="Q17" s="46">
        <f t="shared" si="2"/>
        <v>133.24185</v>
      </c>
    </row>
    <row r="18" spans="1:17" ht="12.75">
      <c r="A18" s="12"/>
      <c r="B18" s="13"/>
      <c r="C18" s="12">
        <v>33101</v>
      </c>
      <c r="D18" s="12"/>
      <c r="E18" s="42"/>
      <c r="F18" s="45"/>
      <c r="G18" s="42">
        <v>23645</v>
      </c>
      <c r="H18" s="71">
        <v>97.47</v>
      </c>
      <c r="I18" s="42">
        <v>106</v>
      </c>
      <c r="J18" s="44">
        <f t="shared" si="3"/>
        <v>25063.7</v>
      </c>
      <c r="K18" s="69">
        <f t="shared" si="6"/>
        <v>24429.588389999997</v>
      </c>
      <c r="L18" s="46">
        <v>150.5</v>
      </c>
      <c r="M18" s="42">
        <v>105</v>
      </c>
      <c r="N18" s="44">
        <f t="shared" si="4"/>
        <v>25651.067809499997</v>
      </c>
      <c r="O18" s="69">
        <f t="shared" si="5"/>
        <v>38604.85705329749</v>
      </c>
      <c r="P18" s="46">
        <f>K18/G18*100</f>
        <v>103.31819999999998</v>
      </c>
      <c r="Q18" s="46">
        <f>O18/K18*100</f>
        <v>158.025</v>
      </c>
    </row>
    <row r="19" spans="1:17" ht="12.75">
      <c r="A19" s="12"/>
      <c r="B19" s="13"/>
      <c r="C19" s="12">
        <v>29569</v>
      </c>
      <c r="D19" s="12"/>
      <c r="E19" s="42"/>
      <c r="F19" s="45"/>
      <c r="G19" s="42">
        <v>32356</v>
      </c>
      <c r="H19" s="72">
        <v>84.176</v>
      </c>
      <c r="I19" s="42">
        <v>105</v>
      </c>
      <c r="J19" s="44">
        <f t="shared" si="3"/>
        <v>33973.8</v>
      </c>
      <c r="K19" s="69">
        <f t="shared" si="6"/>
        <v>28597.785888</v>
      </c>
      <c r="L19" s="46">
        <v>196.5</v>
      </c>
      <c r="M19" s="42">
        <v>104.3</v>
      </c>
      <c r="N19" s="44">
        <f t="shared" si="4"/>
        <v>29827.490681184</v>
      </c>
      <c r="O19" s="69">
        <f t="shared" si="5"/>
        <v>58611.01918852656</v>
      </c>
      <c r="P19" s="46">
        <f>K19/G19*100</f>
        <v>88.3848</v>
      </c>
      <c r="Q19" s="46">
        <f>O19/K19*100</f>
        <v>204.94950000000003</v>
      </c>
    </row>
    <row r="20" spans="1:17" ht="12.75">
      <c r="A20" s="12"/>
      <c r="B20" s="13"/>
      <c r="C20" s="12">
        <v>292433</v>
      </c>
      <c r="D20" s="12"/>
      <c r="E20" s="42"/>
      <c r="F20" s="45"/>
      <c r="G20" s="42">
        <v>77795</v>
      </c>
      <c r="H20" s="54">
        <v>65.9</v>
      </c>
      <c r="I20" s="42">
        <v>106</v>
      </c>
      <c r="J20" s="44">
        <f t="shared" si="3"/>
        <v>82462.7</v>
      </c>
      <c r="K20" s="69">
        <f t="shared" si="6"/>
        <v>54342.919299999994</v>
      </c>
      <c r="L20" s="46">
        <v>115.4</v>
      </c>
      <c r="M20" s="42">
        <v>105</v>
      </c>
      <c r="N20" s="44">
        <f t="shared" si="4"/>
        <v>57060.065265</v>
      </c>
      <c r="O20" s="69">
        <f t="shared" si="5"/>
        <v>65847.31531581</v>
      </c>
      <c r="P20" s="46">
        <f>K20/G20*100</f>
        <v>69.854</v>
      </c>
      <c r="Q20" s="46">
        <f>O20/K20*100</f>
        <v>121.17000000000002</v>
      </c>
    </row>
    <row r="21" spans="1:17" ht="12.75">
      <c r="A21" s="12"/>
      <c r="B21" s="13"/>
      <c r="C21" s="12" t="s">
        <v>151</v>
      </c>
      <c r="D21" s="12"/>
      <c r="E21" s="42"/>
      <c r="F21" s="45"/>
      <c r="G21" s="42">
        <v>128700</v>
      </c>
      <c r="H21" s="54">
        <v>93.6</v>
      </c>
      <c r="I21" s="42">
        <v>106</v>
      </c>
      <c r="J21" s="44">
        <f t="shared" si="3"/>
        <v>136422</v>
      </c>
      <c r="K21" s="69">
        <f t="shared" si="6"/>
        <v>127690.992</v>
      </c>
      <c r="L21" s="73">
        <v>111.98</v>
      </c>
      <c r="M21" s="42">
        <v>105</v>
      </c>
      <c r="N21" s="44">
        <f t="shared" si="4"/>
        <v>134075.5416</v>
      </c>
      <c r="O21" s="69">
        <f t="shared" si="5"/>
        <v>150137.79148368002</v>
      </c>
      <c r="P21" s="46">
        <f>K21/G21*100</f>
        <v>99.21600000000001</v>
      </c>
      <c r="Q21" s="46">
        <f>O21/K21*100</f>
        <v>117.57900000000001</v>
      </c>
    </row>
    <row r="22" spans="1:17" ht="12.75">
      <c r="A22" s="12">
        <v>6</v>
      </c>
      <c r="B22" s="13" t="s">
        <v>34</v>
      </c>
      <c r="C22" s="12">
        <v>29.22</v>
      </c>
      <c r="D22" s="12">
        <v>17000</v>
      </c>
      <c r="E22" s="12">
        <v>116.6</v>
      </c>
      <c r="F22" s="25">
        <f t="shared" si="0"/>
        <v>19822</v>
      </c>
      <c r="G22" s="14">
        <f>G23+G24</f>
        <v>17482</v>
      </c>
      <c r="H22" s="15"/>
      <c r="I22" s="12"/>
      <c r="J22" s="44">
        <v>19377</v>
      </c>
      <c r="K22" s="25">
        <v>19287</v>
      </c>
      <c r="L22" s="17"/>
      <c r="M22" s="12"/>
      <c r="N22" s="34">
        <f t="shared" si="4"/>
        <v>0</v>
      </c>
      <c r="O22" s="25">
        <v>21224</v>
      </c>
      <c r="P22" s="17">
        <f t="shared" si="1"/>
        <v>110.32490561720627</v>
      </c>
      <c r="Q22" s="17">
        <f t="shared" si="2"/>
        <v>110.04303416809249</v>
      </c>
    </row>
    <row r="23" spans="1:17" ht="12.75">
      <c r="A23" s="12"/>
      <c r="B23" s="16" t="s">
        <v>90</v>
      </c>
      <c r="C23" s="35" t="s">
        <v>92</v>
      </c>
      <c r="D23" s="35"/>
      <c r="E23" s="12"/>
      <c r="F23" s="25">
        <f t="shared" si="0"/>
        <v>0</v>
      </c>
      <c r="G23" s="12">
        <v>13440</v>
      </c>
      <c r="H23" s="15">
        <v>98</v>
      </c>
      <c r="I23" s="12">
        <v>112.6</v>
      </c>
      <c r="J23" s="34">
        <f t="shared" si="3"/>
        <v>15133.44</v>
      </c>
      <c r="K23" s="30">
        <f aca="true" t="shared" si="7" ref="K23:K44">G23*H23/100*I23/100</f>
        <v>14830.771200000001</v>
      </c>
      <c r="L23" s="17">
        <v>100</v>
      </c>
      <c r="M23" s="12">
        <v>110.2</v>
      </c>
      <c r="N23" s="34">
        <f t="shared" si="4"/>
        <v>16343.509862400002</v>
      </c>
      <c r="O23" s="25">
        <f t="shared" si="5"/>
        <v>16343.509862400002</v>
      </c>
      <c r="P23" s="17">
        <f t="shared" si="1"/>
        <v>110.348</v>
      </c>
      <c r="Q23" s="17">
        <f t="shared" si="2"/>
        <v>110.2</v>
      </c>
    </row>
    <row r="24" spans="1:17" ht="12.75">
      <c r="A24" s="12"/>
      <c r="B24" s="16"/>
      <c r="C24" s="12" t="s">
        <v>94</v>
      </c>
      <c r="D24" s="12"/>
      <c r="E24" s="12"/>
      <c r="F24" s="25">
        <f t="shared" si="0"/>
        <v>0</v>
      </c>
      <c r="G24" s="12">
        <v>4042</v>
      </c>
      <c r="H24" s="15">
        <v>105</v>
      </c>
      <c r="I24" s="12">
        <v>105</v>
      </c>
      <c r="J24" s="34">
        <f t="shared" si="3"/>
        <v>4244.1</v>
      </c>
      <c r="K24" s="30">
        <f t="shared" si="7"/>
        <v>4456.305</v>
      </c>
      <c r="L24" s="17">
        <v>105</v>
      </c>
      <c r="M24" s="12">
        <v>104.3</v>
      </c>
      <c r="N24" s="34">
        <f t="shared" si="4"/>
        <v>4647.926115</v>
      </c>
      <c r="O24" s="25">
        <f t="shared" si="5"/>
        <v>4880.32242075</v>
      </c>
      <c r="P24" s="17">
        <f t="shared" si="1"/>
        <v>110.25</v>
      </c>
      <c r="Q24" s="17">
        <f t="shared" si="2"/>
        <v>109.51499999999999</v>
      </c>
    </row>
    <row r="25" spans="1:17" ht="12.75">
      <c r="A25" s="12">
        <v>7</v>
      </c>
      <c r="B25" s="13" t="s">
        <v>35</v>
      </c>
      <c r="C25" s="12">
        <v>27.22</v>
      </c>
      <c r="D25" s="12">
        <v>2631465</v>
      </c>
      <c r="E25" s="42">
        <v>116.6</v>
      </c>
      <c r="F25" s="25">
        <f t="shared" si="0"/>
        <v>3068288.19</v>
      </c>
      <c r="G25" s="66">
        <v>2845085</v>
      </c>
      <c r="H25" s="43">
        <f>K25/J25*100</f>
        <v>100.9722662064578</v>
      </c>
      <c r="I25" s="42">
        <v>112.6</v>
      </c>
      <c r="J25" s="44">
        <f t="shared" si="3"/>
        <v>3203565.71</v>
      </c>
      <c r="K25" s="45">
        <f>K26+K27+K28</f>
        <v>3234712.8968</v>
      </c>
      <c r="L25" s="46">
        <f>O25/N25*100</f>
        <v>97.20802704679716</v>
      </c>
      <c r="M25" s="42">
        <v>110.2</v>
      </c>
      <c r="N25" s="34">
        <f t="shared" si="4"/>
        <v>3564653.6122736</v>
      </c>
      <c r="O25" s="45">
        <f>O26+O27+O28</f>
        <v>3465129.447543553</v>
      </c>
      <c r="P25" s="46">
        <f t="shared" si="1"/>
        <v>113.6947717484715</v>
      </c>
      <c r="Q25" s="46">
        <f t="shared" si="2"/>
        <v>107.12324580557046</v>
      </c>
    </row>
    <row r="26" spans="1:17" ht="12.75">
      <c r="A26" s="12"/>
      <c r="B26" s="13"/>
      <c r="C26" s="12" t="s">
        <v>92</v>
      </c>
      <c r="D26" s="12"/>
      <c r="E26" s="42">
        <v>116.6</v>
      </c>
      <c r="F26" s="25"/>
      <c r="G26" s="42">
        <v>589715</v>
      </c>
      <c r="H26" s="43">
        <v>119.2</v>
      </c>
      <c r="I26" s="42">
        <v>112.6</v>
      </c>
      <c r="J26" s="44">
        <f t="shared" si="3"/>
        <v>664019.09</v>
      </c>
      <c r="K26" s="45">
        <f t="shared" si="7"/>
        <v>791510.7552799999</v>
      </c>
      <c r="L26" s="46">
        <v>93.5</v>
      </c>
      <c r="M26" s="42">
        <v>110.2</v>
      </c>
      <c r="N26" s="34">
        <f t="shared" si="4"/>
        <v>872244.8523185599</v>
      </c>
      <c r="O26" s="45">
        <f t="shared" si="5"/>
        <v>815548.9369178537</v>
      </c>
      <c r="P26" s="46">
        <f t="shared" si="1"/>
        <v>134.21919999999997</v>
      </c>
      <c r="Q26" s="46">
        <f t="shared" si="2"/>
        <v>103.03700000000002</v>
      </c>
    </row>
    <row r="27" spans="1:17" ht="12.75">
      <c r="A27" s="12"/>
      <c r="B27" s="13"/>
      <c r="C27" s="12" t="s">
        <v>121</v>
      </c>
      <c r="D27" s="12"/>
      <c r="E27" s="42">
        <v>116.6</v>
      </c>
      <c r="F27" s="25"/>
      <c r="G27" s="42">
        <v>1054849</v>
      </c>
      <c r="H27" s="43">
        <v>99.4</v>
      </c>
      <c r="I27" s="42">
        <v>112.6</v>
      </c>
      <c r="J27" s="44">
        <f t="shared" si="3"/>
        <v>1187759.974</v>
      </c>
      <c r="K27" s="45">
        <f t="shared" si="7"/>
        <v>1180633.4141560001</v>
      </c>
      <c r="L27" s="46">
        <v>93.5</v>
      </c>
      <c r="M27" s="42">
        <v>110.2</v>
      </c>
      <c r="N27" s="34">
        <f t="shared" si="4"/>
        <v>1301058.0223999121</v>
      </c>
      <c r="O27" s="45">
        <f t="shared" si="5"/>
        <v>1216489.2509439178</v>
      </c>
      <c r="P27" s="46">
        <f t="shared" si="1"/>
        <v>111.92440000000002</v>
      </c>
      <c r="Q27" s="46">
        <f t="shared" si="2"/>
        <v>103.037</v>
      </c>
    </row>
    <row r="28" spans="1:17" ht="12.75">
      <c r="A28" s="12"/>
      <c r="B28" s="13"/>
      <c r="C28" s="12" t="s">
        <v>91</v>
      </c>
      <c r="D28" s="12"/>
      <c r="E28" s="42">
        <v>116.6</v>
      </c>
      <c r="F28" s="25"/>
      <c r="G28" s="42">
        <v>1200521</v>
      </c>
      <c r="H28" s="43">
        <v>93.4</v>
      </c>
      <c r="I28" s="42">
        <v>112.6</v>
      </c>
      <c r="J28" s="44">
        <f t="shared" si="3"/>
        <v>1351786.646</v>
      </c>
      <c r="K28" s="45">
        <f t="shared" si="7"/>
        <v>1262568.727364</v>
      </c>
      <c r="L28" s="46">
        <v>103</v>
      </c>
      <c r="M28" s="42">
        <v>110.2</v>
      </c>
      <c r="N28" s="34">
        <f t="shared" si="4"/>
        <v>1391350.737555128</v>
      </c>
      <c r="O28" s="45">
        <f t="shared" si="5"/>
        <v>1433091.2596817815</v>
      </c>
      <c r="P28" s="46">
        <f t="shared" si="1"/>
        <v>105.16839999999999</v>
      </c>
      <c r="Q28" s="46">
        <f t="shared" si="2"/>
        <v>113.50599999999997</v>
      </c>
    </row>
    <row r="29" spans="1:17" ht="12.75">
      <c r="A29" s="12">
        <v>8</v>
      </c>
      <c r="B29" s="13" t="s">
        <v>36</v>
      </c>
      <c r="C29" s="12">
        <v>36.13</v>
      </c>
      <c r="D29" s="12">
        <v>86260</v>
      </c>
      <c r="E29" s="42">
        <v>125.1</v>
      </c>
      <c r="F29" s="45">
        <f aca="true" t="shared" si="8" ref="F29:F39">D29*E29/100</f>
        <v>107911.26</v>
      </c>
      <c r="G29" s="42">
        <v>73996</v>
      </c>
      <c r="H29" s="43">
        <v>100</v>
      </c>
      <c r="I29" s="42">
        <v>118.1</v>
      </c>
      <c r="J29" s="44">
        <f t="shared" si="3"/>
        <v>87389.276</v>
      </c>
      <c r="K29" s="45">
        <f t="shared" si="7"/>
        <v>87389.276</v>
      </c>
      <c r="L29" s="46">
        <v>100</v>
      </c>
      <c r="M29" s="42">
        <v>116.6</v>
      </c>
      <c r="N29" s="44">
        <f t="shared" si="4"/>
        <v>101895.89581599999</v>
      </c>
      <c r="O29" s="45">
        <f t="shared" si="5"/>
        <v>101895.89581599999</v>
      </c>
      <c r="P29" s="46">
        <f t="shared" si="1"/>
        <v>118.10000000000001</v>
      </c>
      <c r="Q29" s="46">
        <f t="shared" si="2"/>
        <v>116.6</v>
      </c>
    </row>
    <row r="30" spans="1:17" ht="12.75">
      <c r="A30" s="12">
        <v>9</v>
      </c>
      <c r="B30" s="13" t="s">
        <v>37</v>
      </c>
      <c r="C30" s="12">
        <v>19.3</v>
      </c>
      <c r="D30" s="12">
        <v>9938</v>
      </c>
      <c r="E30" s="37">
        <v>100</v>
      </c>
      <c r="F30" s="25">
        <f t="shared" si="8"/>
        <v>9938</v>
      </c>
      <c r="G30" s="37">
        <v>10849</v>
      </c>
      <c r="H30" s="38">
        <v>50</v>
      </c>
      <c r="I30" s="37">
        <v>105</v>
      </c>
      <c r="J30" s="34">
        <f t="shared" si="3"/>
        <v>11391.45</v>
      </c>
      <c r="K30" s="39">
        <f t="shared" si="7"/>
        <v>5695.725</v>
      </c>
      <c r="L30" s="40">
        <v>0</v>
      </c>
      <c r="M30" s="37">
        <v>0</v>
      </c>
      <c r="N30" s="34">
        <f t="shared" si="4"/>
        <v>0</v>
      </c>
      <c r="O30" s="39">
        <f t="shared" si="5"/>
        <v>0</v>
      </c>
      <c r="P30" s="40">
        <f t="shared" si="1"/>
        <v>52.5</v>
      </c>
      <c r="Q30" s="40">
        <f t="shared" si="2"/>
        <v>0</v>
      </c>
    </row>
    <row r="31" spans="1:17" ht="12.75">
      <c r="A31" s="12">
        <v>10</v>
      </c>
      <c r="B31" s="13" t="s">
        <v>38</v>
      </c>
      <c r="C31" s="35" t="s">
        <v>106</v>
      </c>
      <c r="D31" s="47" t="s">
        <v>124</v>
      </c>
      <c r="E31" s="12">
        <v>115.2</v>
      </c>
      <c r="F31" s="25">
        <f t="shared" si="8"/>
        <v>1360.5120000000002</v>
      </c>
      <c r="G31" s="12">
        <v>1418</v>
      </c>
      <c r="H31" s="15">
        <v>102</v>
      </c>
      <c r="I31" s="12">
        <v>110</v>
      </c>
      <c r="J31" s="34">
        <f t="shared" si="3"/>
        <v>1559.8</v>
      </c>
      <c r="K31" s="25">
        <f t="shared" si="7"/>
        <v>1590.9959999999999</v>
      </c>
      <c r="L31" s="17">
        <v>103</v>
      </c>
      <c r="M31" s="12">
        <v>108.9</v>
      </c>
      <c r="N31" s="34">
        <f t="shared" si="4"/>
        <v>1732.594644</v>
      </c>
      <c r="O31" s="25">
        <f t="shared" si="5"/>
        <v>1784.5724833200002</v>
      </c>
      <c r="P31" s="17">
        <f t="shared" si="1"/>
        <v>112.19999999999999</v>
      </c>
      <c r="Q31" s="17">
        <f t="shared" si="2"/>
        <v>112.16700000000002</v>
      </c>
    </row>
    <row r="32" spans="1:17" ht="12.75">
      <c r="A32" s="12">
        <v>11</v>
      </c>
      <c r="B32" s="13" t="s">
        <v>39</v>
      </c>
      <c r="C32" s="12">
        <v>22.2</v>
      </c>
      <c r="D32" s="12">
        <v>13014</v>
      </c>
      <c r="E32" s="37">
        <v>115.2</v>
      </c>
      <c r="F32" s="25">
        <f t="shared" si="8"/>
        <v>14992.128</v>
      </c>
      <c r="G32" s="37">
        <v>12524</v>
      </c>
      <c r="H32" s="38">
        <v>100</v>
      </c>
      <c r="I32" s="37">
        <v>110</v>
      </c>
      <c r="J32" s="34">
        <f t="shared" si="3"/>
        <v>13776.4</v>
      </c>
      <c r="K32" s="39">
        <f t="shared" si="7"/>
        <v>13776.4</v>
      </c>
      <c r="L32" s="40">
        <v>110</v>
      </c>
      <c r="M32" s="37">
        <v>108.1</v>
      </c>
      <c r="N32" s="34">
        <f t="shared" si="4"/>
        <v>14892.288399999998</v>
      </c>
      <c r="O32" s="39">
        <f t="shared" si="5"/>
        <v>16381.51724</v>
      </c>
      <c r="P32" s="40">
        <f t="shared" si="1"/>
        <v>109.99999999999999</v>
      </c>
      <c r="Q32" s="17">
        <f t="shared" si="2"/>
        <v>118.91000000000001</v>
      </c>
    </row>
    <row r="33" spans="1:17" ht="12.75">
      <c r="A33" s="12">
        <v>12</v>
      </c>
      <c r="B33" s="13" t="s">
        <v>40</v>
      </c>
      <c r="C33" s="12">
        <v>25.1</v>
      </c>
      <c r="D33" s="12">
        <v>56181</v>
      </c>
      <c r="E33" s="42">
        <v>100</v>
      </c>
      <c r="F33" s="45">
        <f t="shared" si="8"/>
        <v>56181</v>
      </c>
      <c r="G33" s="42">
        <v>84446</v>
      </c>
      <c r="H33" s="43">
        <v>111.7</v>
      </c>
      <c r="I33" s="42">
        <v>105</v>
      </c>
      <c r="J33" s="44">
        <f t="shared" si="3"/>
        <v>88668.3</v>
      </c>
      <c r="K33" s="45">
        <f t="shared" si="7"/>
        <v>99042.49110000001</v>
      </c>
      <c r="L33" s="46">
        <v>103.1</v>
      </c>
      <c r="M33" s="42">
        <v>104.3</v>
      </c>
      <c r="N33" s="44">
        <f t="shared" si="4"/>
        <v>103301.31821730001</v>
      </c>
      <c r="O33" s="45">
        <f t="shared" si="5"/>
        <v>106503.65908203629</v>
      </c>
      <c r="P33" s="46">
        <f t="shared" si="1"/>
        <v>117.28500000000001</v>
      </c>
      <c r="Q33" s="46">
        <f t="shared" si="2"/>
        <v>107.53329999999997</v>
      </c>
    </row>
    <row r="34" spans="1:17" ht="12.75">
      <c r="A34" s="12">
        <v>13</v>
      </c>
      <c r="B34" s="13" t="s">
        <v>41</v>
      </c>
      <c r="C34" s="12">
        <v>15.711</v>
      </c>
      <c r="D34" s="12">
        <v>27134</v>
      </c>
      <c r="E34" s="42">
        <v>108.9</v>
      </c>
      <c r="F34" s="45">
        <f t="shared" si="8"/>
        <v>29548.926</v>
      </c>
      <c r="G34" s="42">
        <v>0</v>
      </c>
      <c r="H34" s="43">
        <v>0</v>
      </c>
      <c r="I34" s="42">
        <v>108.2</v>
      </c>
      <c r="J34" s="44">
        <f t="shared" si="3"/>
        <v>0</v>
      </c>
      <c r="K34" s="45">
        <f t="shared" si="7"/>
        <v>0</v>
      </c>
      <c r="L34" s="46"/>
      <c r="M34" s="42">
        <v>107.4</v>
      </c>
      <c r="N34" s="44">
        <f t="shared" si="4"/>
        <v>0</v>
      </c>
      <c r="O34" s="45">
        <v>12000</v>
      </c>
      <c r="P34" s="46" t="e">
        <f t="shared" si="1"/>
        <v>#DIV/0!</v>
      </c>
      <c r="Q34" s="46" t="e">
        <f t="shared" si="2"/>
        <v>#DIV/0!</v>
      </c>
    </row>
    <row r="35" spans="1:17" ht="12.75">
      <c r="A35" s="12">
        <v>14</v>
      </c>
      <c r="B35" s="13" t="s">
        <v>95</v>
      </c>
      <c r="C35" s="12">
        <v>15.93</v>
      </c>
      <c r="D35" s="12">
        <v>362723</v>
      </c>
      <c r="E35" s="12">
        <v>108.9</v>
      </c>
      <c r="F35" s="25">
        <f t="shared" si="8"/>
        <v>395005.347</v>
      </c>
      <c r="G35" s="12">
        <v>528491</v>
      </c>
      <c r="H35" s="15">
        <v>122.5</v>
      </c>
      <c r="I35" s="12">
        <v>108.2</v>
      </c>
      <c r="J35" s="34">
        <f t="shared" si="3"/>
        <v>571827.262</v>
      </c>
      <c r="K35" s="25">
        <f t="shared" si="7"/>
        <v>700488.39595</v>
      </c>
      <c r="L35" s="17">
        <v>106.4</v>
      </c>
      <c r="M35" s="12">
        <v>107.4</v>
      </c>
      <c r="N35" s="34">
        <f t="shared" si="4"/>
        <v>752324.5372503</v>
      </c>
      <c r="O35" s="25">
        <f t="shared" si="5"/>
        <v>800473.3076343194</v>
      </c>
      <c r="P35" s="17">
        <f t="shared" si="1"/>
        <v>132.54500000000002</v>
      </c>
      <c r="Q35" s="17">
        <f t="shared" si="2"/>
        <v>114.27360000000002</v>
      </c>
    </row>
    <row r="36" spans="1:17" ht="12.75">
      <c r="A36" s="12">
        <v>15</v>
      </c>
      <c r="B36" s="13" t="s">
        <v>120</v>
      </c>
      <c r="C36" s="12">
        <v>22.12</v>
      </c>
      <c r="D36" s="12">
        <v>1071</v>
      </c>
      <c r="E36" s="12">
        <v>115.2</v>
      </c>
      <c r="F36" s="25">
        <f t="shared" si="8"/>
        <v>1233.792</v>
      </c>
      <c r="G36" s="12">
        <v>242</v>
      </c>
      <c r="H36" s="15">
        <v>100</v>
      </c>
      <c r="I36" s="12">
        <v>110</v>
      </c>
      <c r="J36" s="34">
        <f t="shared" si="3"/>
        <v>266.2</v>
      </c>
      <c r="K36" s="25">
        <f t="shared" si="7"/>
        <v>266.2</v>
      </c>
      <c r="L36" s="17">
        <v>100</v>
      </c>
      <c r="M36" s="12">
        <v>108.9</v>
      </c>
      <c r="N36" s="34">
        <f t="shared" si="4"/>
        <v>289.8918</v>
      </c>
      <c r="O36" s="25">
        <f t="shared" si="5"/>
        <v>289.8918</v>
      </c>
      <c r="P36" s="17">
        <f t="shared" si="1"/>
        <v>109.99999999999999</v>
      </c>
      <c r="Q36" s="17">
        <f t="shared" si="2"/>
        <v>108.89999999999999</v>
      </c>
    </row>
    <row r="37" spans="1:17" ht="12.75">
      <c r="A37" s="12">
        <v>16</v>
      </c>
      <c r="B37" s="13" t="s">
        <v>65</v>
      </c>
      <c r="C37" s="12"/>
      <c r="D37" s="12">
        <v>0</v>
      </c>
      <c r="E37" s="12"/>
      <c r="F37" s="25">
        <f t="shared" si="8"/>
        <v>0</v>
      </c>
      <c r="G37" s="15">
        <v>0</v>
      </c>
      <c r="H37" s="12"/>
      <c r="I37" s="25"/>
      <c r="J37" s="34">
        <f t="shared" si="3"/>
        <v>0</v>
      </c>
      <c r="K37" s="25">
        <v>280562</v>
      </c>
      <c r="L37" s="25">
        <v>120</v>
      </c>
      <c r="M37" s="17">
        <v>110.2</v>
      </c>
      <c r="N37" s="34">
        <f t="shared" si="4"/>
        <v>309179.324</v>
      </c>
      <c r="O37" s="25">
        <f t="shared" si="5"/>
        <v>371015.1888</v>
      </c>
      <c r="P37" s="17" t="e">
        <f t="shared" si="1"/>
        <v>#DIV/0!</v>
      </c>
      <c r="Q37" s="17">
        <f t="shared" si="2"/>
        <v>132.24</v>
      </c>
    </row>
    <row r="38" spans="1:17" ht="12.75">
      <c r="A38" s="12">
        <v>17</v>
      </c>
      <c r="B38" s="13" t="s">
        <v>150</v>
      </c>
      <c r="C38" s="12">
        <v>27.22</v>
      </c>
      <c r="D38" s="12">
        <v>0</v>
      </c>
      <c r="E38" s="12">
        <v>0</v>
      </c>
      <c r="F38" s="25">
        <f t="shared" si="8"/>
        <v>0</v>
      </c>
      <c r="G38" s="15">
        <v>0</v>
      </c>
      <c r="H38" s="12">
        <v>0</v>
      </c>
      <c r="I38" s="29">
        <v>112.6</v>
      </c>
      <c r="J38" s="34">
        <f t="shared" si="3"/>
        <v>0</v>
      </c>
      <c r="K38" s="25">
        <v>40</v>
      </c>
      <c r="L38" s="15">
        <v>112.5</v>
      </c>
      <c r="M38" s="17">
        <v>110.2</v>
      </c>
      <c r="N38" s="34">
        <f t="shared" si="4"/>
        <v>44.08</v>
      </c>
      <c r="O38" s="30">
        <f t="shared" si="5"/>
        <v>49.59</v>
      </c>
      <c r="P38" s="17" t="e">
        <f t="shared" si="1"/>
        <v>#DIV/0!</v>
      </c>
      <c r="Q38" s="17">
        <f t="shared" si="2"/>
        <v>123.97500000000001</v>
      </c>
    </row>
    <row r="39" spans="1:17" ht="12.75">
      <c r="A39" s="12"/>
      <c r="B39" s="13"/>
      <c r="C39" s="12">
        <v>28.11</v>
      </c>
      <c r="D39" s="12">
        <v>0</v>
      </c>
      <c r="E39" s="12">
        <v>0</v>
      </c>
      <c r="F39" s="25">
        <f t="shared" si="8"/>
        <v>0</v>
      </c>
      <c r="G39" s="15">
        <v>0</v>
      </c>
      <c r="H39" s="12"/>
      <c r="I39" s="30"/>
      <c r="J39" s="34">
        <f t="shared" si="3"/>
        <v>0</v>
      </c>
      <c r="K39" s="25">
        <f t="shared" si="7"/>
        <v>0</v>
      </c>
      <c r="L39" s="25">
        <v>100</v>
      </c>
      <c r="M39" s="17">
        <v>110.2</v>
      </c>
      <c r="N39" s="34">
        <f t="shared" si="4"/>
        <v>0</v>
      </c>
      <c r="O39" s="30">
        <f t="shared" si="5"/>
        <v>0</v>
      </c>
      <c r="P39" s="17" t="e">
        <f t="shared" si="1"/>
        <v>#DIV/0!</v>
      </c>
      <c r="Q39" s="17" t="e">
        <f t="shared" si="2"/>
        <v>#DIV/0!</v>
      </c>
    </row>
    <row r="40" spans="1:17" ht="12.75">
      <c r="A40" s="12"/>
      <c r="B40" s="13" t="s">
        <v>118</v>
      </c>
      <c r="C40" s="12"/>
      <c r="D40" s="14">
        <v>107011</v>
      </c>
      <c r="E40" s="12">
        <v>95</v>
      </c>
      <c r="F40" s="25">
        <v>107276</v>
      </c>
      <c r="G40" s="14">
        <v>101818</v>
      </c>
      <c r="H40" s="15"/>
      <c r="I40" s="12"/>
      <c r="J40" s="34">
        <f t="shared" si="3"/>
        <v>0</v>
      </c>
      <c r="K40" s="25">
        <v>110875</v>
      </c>
      <c r="L40" s="17"/>
      <c r="M40" s="12"/>
      <c r="N40" s="34">
        <v>116298</v>
      </c>
      <c r="O40" s="30">
        <v>120850</v>
      </c>
      <c r="P40" s="17">
        <f>K40/G40*100</f>
        <v>108.89528374157811</v>
      </c>
      <c r="Q40" s="17">
        <f>O40/K40*100</f>
        <v>108.9966178128523</v>
      </c>
    </row>
    <row r="41" spans="1:17" ht="12.75">
      <c r="A41" s="12"/>
      <c r="B41" s="13"/>
      <c r="C41" s="12" t="s">
        <v>119</v>
      </c>
      <c r="D41" s="12">
        <v>73010</v>
      </c>
      <c r="E41" s="12">
        <v>100.3</v>
      </c>
      <c r="F41" s="25">
        <f>D41*E41/100</f>
        <v>73229.03</v>
      </c>
      <c r="G41" s="12">
        <v>75414</v>
      </c>
      <c r="H41" s="15">
        <v>102.5</v>
      </c>
      <c r="I41" s="12">
        <v>106</v>
      </c>
      <c r="J41" s="34">
        <f t="shared" si="3"/>
        <v>79938.84</v>
      </c>
      <c r="K41" s="25">
        <f t="shared" si="7"/>
        <v>81937.311</v>
      </c>
      <c r="L41" s="17">
        <v>104.9</v>
      </c>
      <c r="M41" s="12">
        <v>105</v>
      </c>
      <c r="N41" s="34">
        <f t="shared" si="4"/>
        <v>86034.17654999999</v>
      </c>
      <c r="O41" s="30">
        <f t="shared" si="5"/>
        <v>90249.85120095</v>
      </c>
      <c r="P41" s="17">
        <f>K41/G41*100</f>
        <v>108.65</v>
      </c>
      <c r="Q41" s="17">
        <f>O41/K41*100</f>
        <v>110.14500000000001</v>
      </c>
    </row>
    <row r="42" spans="1:17" ht="12.75">
      <c r="A42" s="12"/>
      <c r="B42" s="13"/>
      <c r="C42" s="12" t="s">
        <v>145</v>
      </c>
      <c r="D42" s="12">
        <v>15341</v>
      </c>
      <c r="E42" s="12">
        <v>100.3</v>
      </c>
      <c r="F42" s="25">
        <f>D42*E42/100</f>
        <v>15387.023000000001</v>
      </c>
      <c r="G42" s="12">
        <v>9737</v>
      </c>
      <c r="H42" s="15">
        <v>112.5</v>
      </c>
      <c r="I42" s="12">
        <v>106</v>
      </c>
      <c r="J42" s="34">
        <f t="shared" si="3"/>
        <v>10321.22</v>
      </c>
      <c r="K42" s="25">
        <f t="shared" si="7"/>
        <v>11611.3725</v>
      </c>
      <c r="L42" s="17">
        <v>104.7</v>
      </c>
      <c r="M42" s="12">
        <v>105</v>
      </c>
      <c r="N42" s="34">
        <f t="shared" si="4"/>
        <v>12191.941125000001</v>
      </c>
      <c r="O42" s="30">
        <f t="shared" si="5"/>
        <v>12764.962357875002</v>
      </c>
      <c r="P42" s="17">
        <f>K42/G42*100</f>
        <v>119.24999999999999</v>
      </c>
      <c r="Q42" s="17">
        <f>O42/K42*100</f>
        <v>109.93500000000003</v>
      </c>
    </row>
    <row r="43" spans="1:17" ht="12.75">
      <c r="A43" s="12"/>
      <c r="B43" s="13"/>
      <c r="C43" s="12">
        <v>28.63</v>
      </c>
      <c r="D43" s="12">
        <v>1005</v>
      </c>
      <c r="E43" s="12">
        <v>100</v>
      </c>
      <c r="F43" s="25">
        <f>D43*E43/100</f>
        <v>1005</v>
      </c>
      <c r="G43" s="12">
        <v>1291</v>
      </c>
      <c r="H43" s="15">
        <v>117</v>
      </c>
      <c r="I43" s="12">
        <v>105</v>
      </c>
      <c r="J43" s="34">
        <f t="shared" si="3"/>
        <v>1355.55</v>
      </c>
      <c r="K43" s="25">
        <f t="shared" si="7"/>
        <v>1585.9935</v>
      </c>
      <c r="L43" s="17">
        <v>105.5</v>
      </c>
      <c r="M43" s="12">
        <v>104.3</v>
      </c>
      <c r="N43" s="34">
        <f t="shared" si="4"/>
        <v>1654.1912205</v>
      </c>
      <c r="O43" s="30">
        <f t="shared" si="5"/>
        <v>1745.1717376275</v>
      </c>
      <c r="P43" s="17">
        <f>K43/G43*100</f>
        <v>122.85</v>
      </c>
      <c r="Q43" s="17">
        <f>O43/K43*100</f>
        <v>110.0365</v>
      </c>
    </row>
    <row r="44" spans="1:17" ht="12.75">
      <c r="A44" s="12"/>
      <c r="B44" s="13"/>
      <c r="C44" s="12" t="s">
        <v>148</v>
      </c>
      <c r="D44" s="12">
        <v>17655</v>
      </c>
      <c r="E44" s="12">
        <v>100</v>
      </c>
      <c r="F44" s="25">
        <f>D44*E44/100</f>
        <v>17655</v>
      </c>
      <c r="G44" s="12">
        <v>15376</v>
      </c>
      <c r="H44" s="15">
        <v>97.5</v>
      </c>
      <c r="I44" s="12">
        <v>105</v>
      </c>
      <c r="J44" s="34">
        <f t="shared" si="3"/>
        <v>16144.8</v>
      </c>
      <c r="K44" s="25">
        <f t="shared" si="7"/>
        <v>15741.18</v>
      </c>
      <c r="L44" s="17">
        <v>98</v>
      </c>
      <c r="M44" s="12">
        <v>104.3</v>
      </c>
      <c r="N44" s="34">
        <f t="shared" si="4"/>
        <v>16418.05074</v>
      </c>
      <c r="O44" s="30">
        <f t="shared" si="5"/>
        <v>16089.6897252</v>
      </c>
      <c r="P44" s="17">
        <f>K44/G44*100</f>
        <v>102.375</v>
      </c>
      <c r="Q44" s="17">
        <f>O44/K44*100</f>
        <v>102.214</v>
      </c>
    </row>
    <row r="45" spans="1:17" ht="12.75">
      <c r="A45" s="12"/>
      <c r="B45" s="13" t="s">
        <v>105</v>
      </c>
      <c r="C45" s="14"/>
      <c r="D45" s="41"/>
      <c r="E45" s="15">
        <f>G45/F45*100</f>
        <v>101.0102522168099</v>
      </c>
      <c r="F45" s="25">
        <f>SUM(F9:F40)</f>
        <v>4225268.135</v>
      </c>
      <c r="G45" s="25">
        <f>G9+G13+G14+G16+G17+G22+G25+G29+G30+G31+G32+G33+G34+G35+G36+G37+G40</f>
        <v>4267954</v>
      </c>
      <c r="H45" s="15">
        <f>K45/J45*100</f>
        <v>112.17283909390163</v>
      </c>
      <c r="I45" s="14"/>
      <c r="J45" s="25">
        <f>J9+J13+J14+J16+J17+J22+J25+J29+J30+J31+J32+J33+J34+J35+J37+J40+J36+J38</f>
        <v>4582638.902</v>
      </c>
      <c r="K45" s="25">
        <f>K9+K13+K14+K16+K17+K22+K25+K29+K30+K31+K32+K33+K34+K35+K37+K40+K36</f>
        <v>5140476.161795001</v>
      </c>
      <c r="L45" s="15">
        <f>O45/N45*100</f>
        <v>99.56683211623114</v>
      </c>
      <c r="M45" s="14"/>
      <c r="N45" s="25">
        <f>SUM(N10:N40)-N26-N27-N28-N41-N42-N43-N44</f>
        <v>5752196.550241773</v>
      </c>
      <c r="O45" s="25">
        <f>O9+O13+O14+O16+O17+O22+O25+O29+O30+O31+O32+O33+O34+O35+O37+O40+O36</f>
        <v>5727279.882174865</v>
      </c>
      <c r="P45" s="15">
        <f t="shared" si="1"/>
        <v>120.44356995869686</v>
      </c>
      <c r="Q45" s="15">
        <f t="shared" si="2"/>
        <v>111.41535729201708</v>
      </c>
    </row>
    <row r="46" spans="1:17" ht="12.75">
      <c r="A46" s="12"/>
      <c r="B46" s="16"/>
      <c r="C46" s="14"/>
      <c r="D46" s="14"/>
      <c r="E46" s="20" t="s">
        <v>42</v>
      </c>
      <c r="F46" s="20"/>
      <c r="G46" s="20"/>
      <c r="H46" s="15"/>
      <c r="I46" s="20"/>
      <c r="J46" s="20"/>
      <c r="K46" s="20"/>
      <c r="L46" s="21"/>
      <c r="M46" s="20"/>
      <c r="N46" s="20"/>
      <c r="O46" s="22"/>
      <c r="P46" s="23"/>
      <c r="Q46" s="23"/>
    </row>
    <row r="47" spans="1:17" ht="12.75">
      <c r="A47" s="12">
        <v>16</v>
      </c>
      <c r="B47" s="16" t="s">
        <v>43</v>
      </c>
      <c r="C47" s="12" t="s">
        <v>108</v>
      </c>
      <c r="D47" s="12">
        <v>128668</v>
      </c>
      <c r="E47" s="12">
        <v>126.8</v>
      </c>
      <c r="F47" s="34">
        <f>D47*E47/100</f>
        <v>163151.024</v>
      </c>
      <c r="G47" s="12">
        <v>150077</v>
      </c>
      <c r="H47" s="15">
        <v>70</v>
      </c>
      <c r="I47" s="12">
        <v>110.9</v>
      </c>
      <c r="J47" s="34">
        <f>G47*I47/100</f>
        <v>166435.393</v>
      </c>
      <c r="K47" s="34">
        <f>G47*H47/100*I47/100</f>
        <v>116504.7751</v>
      </c>
      <c r="L47" s="17">
        <v>107</v>
      </c>
      <c r="M47" s="12">
        <v>108.9</v>
      </c>
      <c r="N47" s="34">
        <f>K47*M47/100</f>
        <v>126873.7000839</v>
      </c>
      <c r="O47" s="34">
        <f>K47*L47/100*M47/100</f>
        <v>135754.859089773</v>
      </c>
      <c r="P47" s="17">
        <f t="shared" si="1"/>
        <v>77.63</v>
      </c>
      <c r="Q47" s="17">
        <f t="shared" si="2"/>
        <v>116.523</v>
      </c>
    </row>
    <row r="48" spans="1:17" ht="12.75">
      <c r="A48" s="12">
        <v>17</v>
      </c>
      <c r="B48" s="16" t="s">
        <v>44</v>
      </c>
      <c r="C48" s="12" t="s">
        <v>109</v>
      </c>
      <c r="D48" s="12">
        <v>44626</v>
      </c>
      <c r="E48" s="12">
        <v>126.8</v>
      </c>
      <c r="F48" s="34">
        <f>D48*E48/100</f>
        <v>56585.768</v>
      </c>
      <c r="G48" s="12">
        <v>60493</v>
      </c>
      <c r="H48" s="15">
        <v>113.7</v>
      </c>
      <c r="I48" s="12">
        <v>110.9</v>
      </c>
      <c r="J48" s="34">
        <f>G48*I48/100</f>
        <v>67086.73700000001</v>
      </c>
      <c r="K48" s="34">
        <f>G48*H48/100*I48/100</f>
        <v>76277.61996900002</v>
      </c>
      <c r="L48" s="17">
        <v>105</v>
      </c>
      <c r="M48" s="12">
        <v>108.9</v>
      </c>
      <c r="N48" s="34">
        <f>K48*M48/100</f>
        <v>83066.32814624102</v>
      </c>
      <c r="O48" s="34">
        <f>K48*L48/100*M48/100</f>
        <v>87219.64455355307</v>
      </c>
      <c r="P48" s="17">
        <f t="shared" si="1"/>
        <v>126.09330000000003</v>
      </c>
      <c r="Q48" s="17">
        <f t="shared" si="2"/>
        <v>114.34499999999998</v>
      </c>
    </row>
    <row r="49" spans="1:17" ht="12.75">
      <c r="A49" s="12">
        <v>18</v>
      </c>
      <c r="B49" s="16" t="s">
        <v>45</v>
      </c>
      <c r="C49" s="12" t="s">
        <v>110</v>
      </c>
      <c r="D49" s="12">
        <v>21331</v>
      </c>
      <c r="E49" s="12">
        <v>126.8</v>
      </c>
      <c r="F49" s="34">
        <f>D49*E49/100</f>
        <v>27047.708</v>
      </c>
      <c r="G49" s="12">
        <v>21119</v>
      </c>
      <c r="H49" s="15">
        <v>100</v>
      </c>
      <c r="I49" s="12">
        <v>110.9</v>
      </c>
      <c r="J49" s="34">
        <f>G49*I49/100</f>
        <v>23420.971</v>
      </c>
      <c r="K49" s="34">
        <f>G49*H49/100*I49/100</f>
        <v>23420.971</v>
      </c>
      <c r="L49" s="17">
        <v>110</v>
      </c>
      <c r="M49" s="12">
        <v>108.9</v>
      </c>
      <c r="N49" s="34">
        <f>K49*M49/100</f>
        <v>25505.437419</v>
      </c>
      <c r="O49" s="34">
        <f>K49*L49/100*M49/100</f>
        <v>28055.981160900003</v>
      </c>
      <c r="P49" s="17">
        <f t="shared" si="1"/>
        <v>110.9</v>
      </c>
      <c r="Q49" s="17">
        <f t="shared" si="2"/>
        <v>119.78999999999999</v>
      </c>
    </row>
    <row r="50" spans="1:17" ht="12.75">
      <c r="A50" s="12"/>
      <c r="B50" s="16" t="s">
        <v>122</v>
      </c>
      <c r="C50" s="12"/>
      <c r="D50" s="12">
        <f>SUM(D47:D49)</f>
        <v>194625</v>
      </c>
      <c r="E50" s="15">
        <f>G50/F50*100</f>
        <v>93.88312475054147</v>
      </c>
      <c r="F50" s="34">
        <f>SUM(F47:F49)</f>
        <v>246784.5</v>
      </c>
      <c r="G50" s="14">
        <f>SUM(G47:G49)</f>
        <v>231689</v>
      </c>
      <c r="H50" s="15">
        <f>K50/J50*100</f>
        <v>84.14445269304974</v>
      </c>
      <c r="I50" s="12">
        <v>110.9</v>
      </c>
      <c r="J50" s="34">
        <f>SUM(J47:J49)</f>
        <v>256943.101</v>
      </c>
      <c r="K50" s="34">
        <f>SUM(K47:K49)</f>
        <v>216203.366069</v>
      </c>
      <c r="L50" s="15">
        <f>O50/N50*100</f>
        <v>106.61937536665485</v>
      </c>
      <c r="M50" s="12">
        <v>108.9</v>
      </c>
      <c r="N50" s="34">
        <f>SUM(N47:N49)</f>
        <v>235445.46564914103</v>
      </c>
      <c r="O50" s="34">
        <f>SUM(O47:O49)</f>
        <v>251030.48480422606</v>
      </c>
      <c r="P50" s="17">
        <f t="shared" si="1"/>
        <v>93.31619803659216</v>
      </c>
      <c r="Q50" s="17">
        <f t="shared" si="2"/>
        <v>116.10849977428713</v>
      </c>
    </row>
    <row r="51" spans="1:17" ht="12.75">
      <c r="A51" s="12"/>
      <c r="B51" s="13" t="s">
        <v>46</v>
      </c>
      <c r="C51" s="14"/>
      <c r="D51" s="41" t="s">
        <v>123</v>
      </c>
      <c r="E51" s="15">
        <f>G51/F51*100</f>
        <v>104.02863187565326</v>
      </c>
      <c r="F51" s="14">
        <v>4325389</v>
      </c>
      <c r="G51" s="25">
        <f>G45+G50</f>
        <v>4499643</v>
      </c>
      <c r="H51" s="15">
        <f>K51/J51*100</f>
        <v>110.68475592609978</v>
      </c>
      <c r="I51" s="14"/>
      <c r="J51" s="25">
        <f>J45+J50</f>
        <v>4839582.003</v>
      </c>
      <c r="K51" s="25">
        <f>K45+K50</f>
        <v>5356679.527864001</v>
      </c>
      <c r="L51" s="15">
        <f>O51/N51*100</f>
        <v>99.84415152263517</v>
      </c>
      <c r="M51" s="14"/>
      <c r="N51" s="25">
        <f>N50+N45</f>
        <v>5987642.015890914</v>
      </c>
      <c r="O51" s="25">
        <f>O50+O45</f>
        <v>5978310.366979091</v>
      </c>
      <c r="P51" s="15">
        <f t="shared" si="1"/>
        <v>119.04676721828822</v>
      </c>
      <c r="Q51" s="15">
        <f t="shared" si="2"/>
        <v>111.60477933916964</v>
      </c>
    </row>
    <row r="52" spans="1:17" ht="12.75">
      <c r="A52" s="12"/>
      <c r="B52" s="16"/>
      <c r="C52" s="12"/>
      <c r="D52" s="12"/>
      <c r="E52" s="14" t="s">
        <v>47</v>
      </c>
      <c r="F52" s="14"/>
      <c r="G52" s="14"/>
      <c r="H52" s="15"/>
      <c r="I52" s="14"/>
      <c r="J52" s="14"/>
      <c r="K52" s="14"/>
      <c r="L52" s="15"/>
      <c r="M52" s="14"/>
      <c r="N52" s="14"/>
      <c r="O52" s="14"/>
      <c r="P52" s="15"/>
      <c r="Q52" s="15"/>
    </row>
    <row r="53" spans="1:17" ht="12.75">
      <c r="A53" s="12"/>
      <c r="B53" s="13" t="s">
        <v>48</v>
      </c>
      <c r="C53" s="14"/>
      <c r="D53" s="14"/>
      <c r="E53" s="12"/>
      <c r="F53" s="12"/>
      <c r="G53" s="12"/>
      <c r="H53" s="15"/>
      <c r="I53" s="12"/>
      <c r="J53" s="12"/>
      <c r="K53" s="12"/>
      <c r="L53" s="17"/>
      <c r="M53" s="12"/>
      <c r="N53" s="12"/>
      <c r="O53" s="12"/>
      <c r="P53" s="17"/>
      <c r="Q53" s="17"/>
    </row>
    <row r="54" spans="1:17" ht="12.75">
      <c r="A54" s="12">
        <v>1</v>
      </c>
      <c r="B54" s="16" t="s">
        <v>49</v>
      </c>
      <c r="C54" s="12" t="s">
        <v>89</v>
      </c>
      <c r="D54" s="12">
        <v>40067</v>
      </c>
      <c r="E54" s="12">
        <v>108.9</v>
      </c>
      <c r="F54" s="34">
        <f aca="true" t="shared" si="9" ref="F54:F70">D54*E54/100</f>
        <v>43632.962999999996</v>
      </c>
      <c r="G54" s="12">
        <v>61731</v>
      </c>
      <c r="H54" s="15">
        <v>91</v>
      </c>
      <c r="I54" s="12">
        <v>108</v>
      </c>
      <c r="J54" s="34">
        <f>G54*I54/100</f>
        <v>66669.48</v>
      </c>
      <c r="K54" s="34">
        <f aca="true" t="shared" si="10" ref="K54:K69">G54*H54/100*I54/100</f>
        <v>60669.2268</v>
      </c>
      <c r="L54" s="17">
        <v>95.5</v>
      </c>
      <c r="M54" s="12">
        <v>107.6</v>
      </c>
      <c r="N54" s="34">
        <f>K54*M54/100</f>
        <v>65280.08803679999</v>
      </c>
      <c r="O54" s="34">
        <f>K54*L54/100*M54/100</f>
        <v>62342.48407514399</v>
      </c>
      <c r="P54" s="17">
        <f t="shared" si="1"/>
        <v>98.27999999999999</v>
      </c>
      <c r="Q54" s="17">
        <f t="shared" si="2"/>
        <v>102.758</v>
      </c>
    </row>
    <row r="55" spans="1:17" ht="12.75">
      <c r="A55" s="12">
        <v>2</v>
      </c>
      <c r="B55" s="16" t="s">
        <v>50</v>
      </c>
      <c r="C55" s="12" t="s">
        <v>85</v>
      </c>
      <c r="D55" s="12">
        <v>6798</v>
      </c>
      <c r="E55" s="12">
        <v>100</v>
      </c>
      <c r="F55" s="34">
        <f t="shared" si="9"/>
        <v>6798</v>
      </c>
      <c r="G55" s="12">
        <v>10544</v>
      </c>
      <c r="H55" s="15">
        <v>44.1</v>
      </c>
      <c r="I55" s="12">
        <v>105</v>
      </c>
      <c r="J55" s="34">
        <f aca="true" t="shared" si="11" ref="J55:J79">G55*I55/100</f>
        <v>11071.2</v>
      </c>
      <c r="K55" s="34">
        <f t="shared" si="10"/>
        <v>4882.399200000001</v>
      </c>
      <c r="L55" s="17">
        <v>0</v>
      </c>
      <c r="M55" s="12">
        <v>104.3</v>
      </c>
      <c r="N55" s="34">
        <f aca="true" t="shared" si="12" ref="N55:N79">K55*M55/100</f>
        <v>5092.3423656</v>
      </c>
      <c r="O55" s="34">
        <f aca="true" t="shared" si="13" ref="O55:O69">K55*L55/100*M55/100</f>
        <v>0</v>
      </c>
      <c r="P55" s="17">
        <f t="shared" si="1"/>
        <v>46.30500000000001</v>
      </c>
      <c r="Q55" s="17">
        <f t="shared" si="2"/>
        <v>0</v>
      </c>
    </row>
    <row r="56" spans="1:17" ht="12.75">
      <c r="A56" s="12">
        <v>3</v>
      </c>
      <c r="B56" s="16" t="s">
        <v>51</v>
      </c>
      <c r="C56" s="12">
        <v>28.51</v>
      </c>
      <c r="D56" s="12">
        <v>0</v>
      </c>
      <c r="E56" s="12"/>
      <c r="F56" s="34">
        <f t="shared" si="9"/>
        <v>0</v>
      </c>
      <c r="G56" s="53">
        <v>15646</v>
      </c>
      <c r="H56" s="43">
        <v>160.1</v>
      </c>
      <c r="I56" s="53">
        <v>112.6</v>
      </c>
      <c r="J56" s="34">
        <f t="shared" si="11"/>
        <v>17617.395999999997</v>
      </c>
      <c r="K56" s="34">
        <f t="shared" si="10"/>
        <v>28205.450996</v>
      </c>
      <c r="L56" s="54">
        <v>103.8</v>
      </c>
      <c r="M56" s="53">
        <v>110.2</v>
      </c>
      <c r="N56" s="34">
        <f t="shared" si="12"/>
        <v>31082.406997592003</v>
      </c>
      <c r="O56" s="34">
        <f t="shared" si="13"/>
        <v>32263.538463500496</v>
      </c>
      <c r="P56" s="17">
        <f t="shared" si="1"/>
        <v>180.2726</v>
      </c>
      <c r="Q56" s="17">
        <f t="shared" si="2"/>
        <v>114.3876</v>
      </c>
    </row>
    <row r="57" spans="1:17" ht="12.75">
      <c r="A57" s="12">
        <v>4</v>
      </c>
      <c r="B57" s="16" t="s">
        <v>52</v>
      </c>
      <c r="C57" s="12" t="s">
        <v>131</v>
      </c>
      <c r="D57" s="12">
        <v>1465</v>
      </c>
      <c r="E57" s="12">
        <v>100</v>
      </c>
      <c r="F57" s="34">
        <f t="shared" si="9"/>
        <v>1465</v>
      </c>
      <c r="G57" s="58">
        <v>6456</v>
      </c>
      <c r="H57" s="38">
        <v>100</v>
      </c>
      <c r="I57" s="59">
        <v>105</v>
      </c>
      <c r="J57" s="60">
        <f t="shared" si="11"/>
        <v>6778.8</v>
      </c>
      <c r="K57" s="60">
        <f t="shared" si="10"/>
        <v>6778.8</v>
      </c>
      <c r="L57" s="61">
        <v>100</v>
      </c>
      <c r="M57" s="59">
        <v>104.3</v>
      </c>
      <c r="N57" s="60">
        <f t="shared" si="12"/>
        <v>7070.2883999999995</v>
      </c>
      <c r="O57" s="60">
        <f t="shared" si="13"/>
        <v>7070.2883999999995</v>
      </c>
      <c r="P57" s="17">
        <f t="shared" si="1"/>
        <v>105</v>
      </c>
      <c r="Q57" s="17">
        <f t="shared" si="2"/>
        <v>104.3</v>
      </c>
    </row>
    <row r="58" spans="1:17" ht="12.75">
      <c r="A58" s="12">
        <v>5</v>
      </c>
      <c r="B58" s="16" t="s">
        <v>53</v>
      </c>
      <c r="C58" s="12">
        <v>25.23</v>
      </c>
      <c r="D58" s="12">
        <v>5316</v>
      </c>
      <c r="E58" s="12">
        <v>100</v>
      </c>
      <c r="F58" s="34">
        <f t="shared" si="9"/>
        <v>5316</v>
      </c>
      <c r="G58" s="58">
        <v>6074</v>
      </c>
      <c r="H58" s="38">
        <v>100</v>
      </c>
      <c r="I58" s="59">
        <v>105</v>
      </c>
      <c r="J58" s="60">
        <f t="shared" si="11"/>
        <v>6377.7</v>
      </c>
      <c r="K58" s="60">
        <f t="shared" si="10"/>
        <v>6377.7</v>
      </c>
      <c r="L58" s="61">
        <v>100</v>
      </c>
      <c r="M58" s="59">
        <v>104.3</v>
      </c>
      <c r="N58" s="60">
        <f t="shared" si="12"/>
        <v>6651.9411</v>
      </c>
      <c r="O58" s="60">
        <f t="shared" si="13"/>
        <v>6651.9411</v>
      </c>
      <c r="P58" s="17">
        <f t="shared" si="1"/>
        <v>105</v>
      </c>
      <c r="Q58" s="17">
        <f t="shared" si="2"/>
        <v>104.3</v>
      </c>
    </row>
    <row r="59" spans="1:17" ht="12.75">
      <c r="A59" s="12">
        <v>6</v>
      </c>
      <c r="B59" s="16" t="s">
        <v>54</v>
      </c>
      <c r="C59" s="12">
        <v>18.1</v>
      </c>
      <c r="D59" s="12">
        <v>85864</v>
      </c>
      <c r="E59" s="12">
        <v>134.6</v>
      </c>
      <c r="F59" s="34">
        <f t="shared" si="9"/>
        <v>115572.944</v>
      </c>
      <c r="G59" s="58">
        <v>45368</v>
      </c>
      <c r="H59" s="38">
        <v>100</v>
      </c>
      <c r="I59" s="59">
        <v>121</v>
      </c>
      <c r="J59" s="60">
        <f t="shared" si="11"/>
        <v>54895.28</v>
      </c>
      <c r="K59" s="60">
        <f t="shared" si="10"/>
        <v>54895.28</v>
      </c>
      <c r="L59" s="61">
        <v>100</v>
      </c>
      <c r="M59" s="59">
        <v>112</v>
      </c>
      <c r="N59" s="60">
        <f t="shared" si="12"/>
        <v>61482.713599999995</v>
      </c>
      <c r="O59" s="60">
        <f t="shared" si="13"/>
        <v>61482.713599999995</v>
      </c>
      <c r="P59" s="17">
        <f t="shared" si="1"/>
        <v>121</v>
      </c>
      <c r="Q59" s="17">
        <f t="shared" si="2"/>
        <v>111.99999999999999</v>
      </c>
    </row>
    <row r="60" spans="1:17" ht="12.75">
      <c r="A60" s="12">
        <v>7</v>
      </c>
      <c r="B60" s="16" t="s">
        <v>55</v>
      </c>
      <c r="C60" s="12">
        <v>33.3</v>
      </c>
      <c r="D60" s="12">
        <v>2135</v>
      </c>
      <c r="E60" s="12">
        <v>100</v>
      </c>
      <c r="F60" s="34">
        <f t="shared" si="9"/>
        <v>2135</v>
      </c>
      <c r="G60" s="58">
        <v>4615</v>
      </c>
      <c r="H60" s="38">
        <v>100</v>
      </c>
      <c r="I60" s="59">
        <v>105</v>
      </c>
      <c r="J60" s="60">
        <f t="shared" si="11"/>
        <v>4845.75</v>
      </c>
      <c r="K60" s="60">
        <f t="shared" si="10"/>
        <v>4845.75</v>
      </c>
      <c r="L60" s="61">
        <v>100</v>
      </c>
      <c r="M60" s="59">
        <v>104.3</v>
      </c>
      <c r="N60" s="60">
        <f t="shared" si="12"/>
        <v>5054.117249999999</v>
      </c>
      <c r="O60" s="60">
        <f t="shared" si="13"/>
        <v>5054.117249999999</v>
      </c>
      <c r="P60" s="17">
        <f t="shared" si="1"/>
        <v>105</v>
      </c>
      <c r="Q60" s="17">
        <f t="shared" si="2"/>
        <v>104.3</v>
      </c>
    </row>
    <row r="61" spans="1:17" ht="12.75">
      <c r="A61" s="12">
        <v>8</v>
      </c>
      <c r="B61" s="16" t="s">
        <v>56</v>
      </c>
      <c r="C61" s="12">
        <v>33.2</v>
      </c>
      <c r="D61" s="12">
        <v>24396</v>
      </c>
      <c r="E61" s="12">
        <v>100.3</v>
      </c>
      <c r="F61" s="34">
        <f t="shared" si="9"/>
        <v>24469.188</v>
      </c>
      <c r="G61" s="58">
        <v>33964</v>
      </c>
      <c r="H61" s="38">
        <v>100</v>
      </c>
      <c r="I61" s="59">
        <v>106</v>
      </c>
      <c r="J61" s="60">
        <f t="shared" si="11"/>
        <v>36001.84</v>
      </c>
      <c r="K61" s="60">
        <f t="shared" si="10"/>
        <v>36001.84</v>
      </c>
      <c r="L61" s="61">
        <v>100</v>
      </c>
      <c r="M61" s="59">
        <v>105</v>
      </c>
      <c r="N61" s="60">
        <f t="shared" si="12"/>
        <v>37801.932</v>
      </c>
      <c r="O61" s="60">
        <f t="shared" si="13"/>
        <v>37801.932</v>
      </c>
      <c r="P61" s="17">
        <f t="shared" si="1"/>
        <v>105.99999999999999</v>
      </c>
      <c r="Q61" s="17">
        <f t="shared" si="2"/>
        <v>105</v>
      </c>
    </row>
    <row r="62" spans="1:17" ht="12.75">
      <c r="A62" s="12">
        <v>9</v>
      </c>
      <c r="B62" s="16" t="s">
        <v>57</v>
      </c>
      <c r="C62" s="12">
        <v>25.2</v>
      </c>
      <c r="D62" s="12">
        <v>0</v>
      </c>
      <c r="E62" s="12"/>
      <c r="F62" s="34">
        <f t="shared" si="9"/>
        <v>0</v>
      </c>
      <c r="G62" s="58">
        <v>14801</v>
      </c>
      <c r="H62" s="38">
        <v>100</v>
      </c>
      <c r="I62" s="59">
        <v>105</v>
      </c>
      <c r="J62" s="60">
        <f t="shared" si="11"/>
        <v>15541.05</v>
      </c>
      <c r="K62" s="60">
        <f t="shared" si="10"/>
        <v>15541.05</v>
      </c>
      <c r="L62" s="61">
        <v>100</v>
      </c>
      <c r="M62" s="59">
        <v>104.3</v>
      </c>
      <c r="N62" s="60">
        <f t="shared" si="12"/>
        <v>16209.315149999999</v>
      </c>
      <c r="O62" s="60">
        <f t="shared" si="13"/>
        <v>16209.315149999999</v>
      </c>
      <c r="P62" s="17">
        <f t="shared" si="1"/>
        <v>105</v>
      </c>
      <c r="Q62" s="17">
        <f t="shared" si="2"/>
        <v>104.3</v>
      </c>
    </row>
    <row r="63" spans="1:17" ht="12.75">
      <c r="A63" s="12">
        <v>10</v>
      </c>
      <c r="B63" s="16" t="s">
        <v>58</v>
      </c>
      <c r="C63" s="12" t="s">
        <v>132</v>
      </c>
      <c r="D63" s="12">
        <v>26184</v>
      </c>
      <c r="E63" s="12">
        <v>100.3</v>
      </c>
      <c r="F63" s="34">
        <f t="shared" si="9"/>
        <v>26262.551999999996</v>
      </c>
      <c r="G63" s="58">
        <v>18671</v>
      </c>
      <c r="H63" s="38">
        <v>100</v>
      </c>
      <c r="I63" s="59">
        <v>106</v>
      </c>
      <c r="J63" s="60">
        <f t="shared" si="11"/>
        <v>19791.26</v>
      </c>
      <c r="K63" s="60">
        <f t="shared" si="10"/>
        <v>19791.26</v>
      </c>
      <c r="L63" s="61">
        <v>100</v>
      </c>
      <c r="M63" s="59">
        <v>105</v>
      </c>
      <c r="N63" s="60">
        <f t="shared" si="12"/>
        <v>20780.822999999997</v>
      </c>
      <c r="O63" s="60">
        <f t="shared" si="13"/>
        <v>20780.822999999997</v>
      </c>
      <c r="P63" s="17">
        <f t="shared" si="1"/>
        <v>105.99999999999999</v>
      </c>
      <c r="Q63" s="17">
        <f t="shared" si="2"/>
        <v>104.99999999999999</v>
      </c>
    </row>
    <row r="64" spans="1:17" ht="12.75">
      <c r="A64" s="12">
        <v>11</v>
      </c>
      <c r="B64" s="16" t="s">
        <v>59</v>
      </c>
      <c r="C64" s="12">
        <v>28.12</v>
      </c>
      <c r="D64" s="12">
        <v>24645</v>
      </c>
      <c r="E64" s="12">
        <v>116.6</v>
      </c>
      <c r="F64" s="34">
        <f t="shared" si="9"/>
        <v>28736.07</v>
      </c>
      <c r="G64" s="53">
        <v>16616</v>
      </c>
      <c r="H64" s="43">
        <v>195</v>
      </c>
      <c r="I64" s="62">
        <v>112.6</v>
      </c>
      <c r="J64" s="63">
        <f t="shared" si="11"/>
        <v>18709.615999999998</v>
      </c>
      <c r="K64" s="63">
        <f t="shared" si="10"/>
        <v>36483.7512</v>
      </c>
      <c r="L64" s="64">
        <v>117</v>
      </c>
      <c r="M64" s="62">
        <v>110.2</v>
      </c>
      <c r="N64" s="63">
        <f t="shared" si="12"/>
        <v>40205.0938224</v>
      </c>
      <c r="O64" s="63">
        <f t="shared" si="13"/>
        <v>47039.959772208</v>
      </c>
      <c r="P64" s="46">
        <f t="shared" si="1"/>
        <v>219.57</v>
      </c>
      <c r="Q64" s="17">
        <f t="shared" si="2"/>
        <v>128.934</v>
      </c>
    </row>
    <row r="65" spans="1:17" ht="12.75">
      <c r="A65" s="12">
        <v>12</v>
      </c>
      <c r="B65" s="16" t="s">
        <v>60</v>
      </c>
      <c r="C65" s="12" t="s">
        <v>131</v>
      </c>
      <c r="D65" s="12">
        <v>52601</v>
      </c>
      <c r="E65" s="12">
        <v>100</v>
      </c>
      <c r="F65" s="34">
        <f t="shared" si="9"/>
        <v>52601</v>
      </c>
      <c r="G65" s="58">
        <v>64543</v>
      </c>
      <c r="H65" s="38">
        <v>100</v>
      </c>
      <c r="I65" s="59">
        <v>105</v>
      </c>
      <c r="J65" s="60">
        <f t="shared" si="11"/>
        <v>67770.15</v>
      </c>
      <c r="K65" s="60">
        <f t="shared" si="10"/>
        <v>67770.15</v>
      </c>
      <c r="L65" s="61">
        <v>100</v>
      </c>
      <c r="M65" s="59">
        <v>104.3</v>
      </c>
      <c r="N65" s="60">
        <f t="shared" si="12"/>
        <v>70684.26645</v>
      </c>
      <c r="O65" s="60">
        <f t="shared" si="13"/>
        <v>70684.26645</v>
      </c>
      <c r="P65" s="17">
        <f t="shared" si="1"/>
        <v>104.99999999999999</v>
      </c>
      <c r="Q65" s="17">
        <f t="shared" si="2"/>
        <v>104.3</v>
      </c>
    </row>
    <row r="66" spans="1:17" ht="12.75">
      <c r="A66" s="12">
        <v>13</v>
      </c>
      <c r="B66" s="16" t="s">
        <v>61</v>
      </c>
      <c r="C66" s="12">
        <v>28.11</v>
      </c>
      <c r="D66" s="12">
        <v>18510</v>
      </c>
      <c r="E66" s="12">
        <v>116.6</v>
      </c>
      <c r="F66" s="34">
        <f t="shared" si="9"/>
        <v>21582.66</v>
      </c>
      <c r="G66" s="58">
        <v>115573</v>
      </c>
      <c r="H66" s="38">
        <v>59.7</v>
      </c>
      <c r="I66" s="59">
        <v>112.6</v>
      </c>
      <c r="J66" s="60">
        <f t="shared" si="11"/>
        <v>130135.19799999999</v>
      </c>
      <c r="K66" s="60">
        <f t="shared" si="10"/>
        <v>77690.713206</v>
      </c>
      <c r="L66" s="61">
        <v>100</v>
      </c>
      <c r="M66" s="59">
        <v>110.2</v>
      </c>
      <c r="N66" s="60">
        <f t="shared" si="12"/>
        <v>85615.165953012</v>
      </c>
      <c r="O66" s="60">
        <f t="shared" si="13"/>
        <v>85615.165953012</v>
      </c>
      <c r="P66" s="17">
        <f t="shared" si="1"/>
        <v>67.2222</v>
      </c>
      <c r="Q66" s="17">
        <f t="shared" si="2"/>
        <v>110.19999999999999</v>
      </c>
    </row>
    <row r="67" spans="1:17" ht="12.75">
      <c r="A67" s="12">
        <v>14</v>
      </c>
      <c r="B67" s="16" t="s">
        <v>62</v>
      </c>
      <c r="C67" s="12">
        <v>28.11</v>
      </c>
      <c r="D67" s="12">
        <v>3472</v>
      </c>
      <c r="E67" s="12">
        <v>116.6</v>
      </c>
      <c r="F67" s="34">
        <f t="shared" si="9"/>
        <v>4048.3519999999994</v>
      </c>
      <c r="G67" s="58">
        <v>4232</v>
      </c>
      <c r="H67" s="38">
        <v>100</v>
      </c>
      <c r="I67" s="59">
        <v>112.6</v>
      </c>
      <c r="J67" s="60">
        <f t="shared" si="11"/>
        <v>4765.232</v>
      </c>
      <c r="K67" s="60">
        <f t="shared" si="10"/>
        <v>4765.232</v>
      </c>
      <c r="L67" s="61">
        <v>100</v>
      </c>
      <c r="M67" s="59">
        <v>110.2</v>
      </c>
      <c r="N67" s="60">
        <f t="shared" si="12"/>
        <v>5251.285664</v>
      </c>
      <c r="O67" s="60">
        <f t="shared" si="13"/>
        <v>5251.285664</v>
      </c>
      <c r="P67" s="17">
        <f t="shared" si="1"/>
        <v>112.6</v>
      </c>
      <c r="Q67" s="17">
        <f t="shared" si="2"/>
        <v>110.2</v>
      </c>
    </row>
    <row r="68" spans="1:17" ht="12.75">
      <c r="A68" s="12">
        <v>15</v>
      </c>
      <c r="B68" s="16" t="s">
        <v>63</v>
      </c>
      <c r="C68" s="12">
        <v>28.11</v>
      </c>
      <c r="D68" s="12">
        <v>0</v>
      </c>
      <c r="E68" s="12"/>
      <c r="F68" s="34">
        <f t="shared" si="9"/>
        <v>0</v>
      </c>
      <c r="G68" s="58">
        <v>11501</v>
      </c>
      <c r="H68" s="38">
        <v>100</v>
      </c>
      <c r="I68" s="59">
        <v>112.6</v>
      </c>
      <c r="J68" s="60">
        <f t="shared" si="11"/>
        <v>12950.125999999998</v>
      </c>
      <c r="K68" s="60">
        <f t="shared" si="10"/>
        <v>12950.125999999998</v>
      </c>
      <c r="L68" s="61">
        <v>100</v>
      </c>
      <c r="M68" s="59">
        <v>110.2</v>
      </c>
      <c r="N68" s="60">
        <f t="shared" si="12"/>
        <v>14271.038852</v>
      </c>
      <c r="O68" s="60">
        <f t="shared" si="13"/>
        <v>14271.038852</v>
      </c>
      <c r="P68" s="17">
        <f t="shared" si="1"/>
        <v>112.6</v>
      </c>
      <c r="Q68" s="17">
        <f t="shared" si="2"/>
        <v>110.2</v>
      </c>
    </row>
    <row r="69" spans="1:17" ht="12.75">
      <c r="A69" s="12">
        <v>16</v>
      </c>
      <c r="B69" s="16" t="s">
        <v>64</v>
      </c>
      <c r="C69" s="12">
        <v>28.3</v>
      </c>
      <c r="D69" s="12">
        <v>30524</v>
      </c>
      <c r="E69" s="12">
        <v>116.6</v>
      </c>
      <c r="F69" s="34">
        <f t="shared" si="9"/>
        <v>35590.984</v>
      </c>
      <c r="G69" s="58">
        <v>37820</v>
      </c>
      <c r="H69" s="38">
        <v>100</v>
      </c>
      <c r="I69" s="59">
        <v>112.6</v>
      </c>
      <c r="J69" s="60">
        <f t="shared" si="11"/>
        <v>42585.32</v>
      </c>
      <c r="K69" s="60">
        <f t="shared" si="10"/>
        <v>42585.32</v>
      </c>
      <c r="L69" s="61">
        <v>100</v>
      </c>
      <c r="M69" s="59">
        <v>110.2</v>
      </c>
      <c r="N69" s="60">
        <f t="shared" si="12"/>
        <v>46929.02264</v>
      </c>
      <c r="O69" s="60">
        <f t="shared" si="13"/>
        <v>46929.02264</v>
      </c>
      <c r="P69" s="17">
        <f t="shared" si="1"/>
        <v>112.6</v>
      </c>
      <c r="Q69" s="17">
        <f t="shared" si="2"/>
        <v>110.2</v>
      </c>
    </row>
    <row r="70" spans="1:17" ht="12.75">
      <c r="A70" s="12">
        <v>17</v>
      </c>
      <c r="B70" s="16" t="s">
        <v>65</v>
      </c>
      <c r="C70" s="12"/>
      <c r="D70" s="12"/>
      <c r="E70" s="12"/>
      <c r="F70" s="34">
        <f t="shared" si="9"/>
        <v>0</v>
      </c>
      <c r="G70" s="14">
        <v>30669</v>
      </c>
      <c r="H70" s="15"/>
      <c r="I70" s="56"/>
      <c r="J70" s="55">
        <f t="shared" si="11"/>
        <v>0</v>
      </c>
      <c r="K70" s="25">
        <v>0</v>
      </c>
      <c r="L70" s="57"/>
      <c r="M70" s="56"/>
      <c r="N70" s="55">
        <f t="shared" si="12"/>
        <v>0</v>
      </c>
      <c r="O70" s="25"/>
      <c r="P70" s="17">
        <f t="shared" si="1"/>
        <v>0</v>
      </c>
      <c r="Q70" s="17" t="e">
        <f t="shared" si="2"/>
        <v>#DIV/0!</v>
      </c>
    </row>
    <row r="71" spans="1:17" ht="12.75">
      <c r="A71" s="12"/>
      <c r="B71" s="16" t="s">
        <v>90</v>
      </c>
      <c r="C71" s="12" t="s">
        <v>91</v>
      </c>
      <c r="D71" s="12">
        <v>5</v>
      </c>
      <c r="E71" s="12">
        <v>116.6</v>
      </c>
      <c r="F71" s="34">
        <f>D71*D72/100</f>
        <v>0</v>
      </c>
      <c r="G71" s="12">
        <v>7977</v>
      </c>
      <c r="H71" s="57">
        <v>0</v>
      </c>
      <c r="I71" s="56">
        <v>0</v>
      </c>
      <c r="J71" s="55">
        <v>0</v>
      </c>
      <c r="K71" s="55">
        <f>G71*H71/100*I71/100</f>
        <v>0</v>
      </c>
      <c r="L71" s="57">
        <v>0</v>
      </c>
      <c r="M71" s="56">
        <v>0</v>
      </c>
      <c r="N71" s="55">
        <f t="shared" si="12"/>
        <v>0</v>
      </c>
      <c r="O71" s="55">
        <f>K71*L71/100*M71/100</f>
        <v>0</v>
      </c>
      <c r="P71" s="17">
        <f t="shared" si="1"/>
        <v>0</v>
      </c>
      <c r="Q71" s="17" t="e">
        <f t="shared" si="2"/>
        <v>#DIV/0!</v>
      </c>
    </row>
    <row r="72" spans="1:17" ht="12.75">
      <c r="A72" s="12"/>
      <c r="B72" s="16"/>
      <c r="C72" s="12" t="s">
        <v>92</v>
      </c>
      <c r="D72" s="12"/>
      <c r="E72" s="12"/>
      <c r="F72" s="34">
        <f>D72*E72/100</f>
        <v>0</v>
      </c>
      <c r="G72" s="12">
        <v>22692</v>
      </c>
      <c r="H72" s="57">
        <v>0</v>
      </c>
      <c r="I72" s="56">
        <v>0</v>
      </c>
      <c r="J72" s="55">
        <f t="shared" si="11"/>
        <v>0</v>
      </c>
      <c r="K72" s="55">
        <f>G72*H72/100*I72/100</f>
        <v>0</v>
      </c>
      <c r="L72" s="57">
        <v>0</v>
      </c>
      <c r="M72" s="56">
        <v>0</v>
      </c>
      <c r="N72" s="55">
        <f t="shared" si="12"/>
        <v>0</v>
      </c>
      <c r="O72" s="55">
        <f>K72*L72/100*M72/100</f>
        <v>0</v>
      </c>
      <c r="P72" s="17">
        <f t="shared" si="1"/>
        <v>0</v>
      </c>
      <c r="Q72" s="17" t="e">
        <f t="shared" si="2"/>
        <v>#DIV/0!</v>
      </c>
    </row>
    <row r="73" spans="1:17" ht="12.75">
      <c r="A73" s="12">
        <v>18</v>
      </c>
      <c r="B73" s="16" t="s">
        <v>66</v>
      </c>
      <c r="C73" s="12">
        <v>15.7</v>
      </c>
      <c r="D73" s="12">
        <v>5364</v>
      </c>
      <c r="E73" s="12">
        <v>108.9</v>
      </c>
      <c r="F73" s="34">
        <f>D73*E73/100</f>
        <v>5841.396</v>
      </c>
      <c r="G73" s="12">
        <v>6067</v>
      </c>
      <c r="H73" s="15">
        <v>100</v>
      </c>
      <c r="I73" s="56">
        <v>108.2</v>
      </c>
      <c r="J73" s="55">
        <f t="shared" si="11"/>
        <v>6564.494000000001</v>
      </c>
      <c r="K73" s="55">
        <f>G73*H73/100*I73/100</f>
        <v>6564.494000000001</v>
      </c>
      <c r="L73" s="57"/>
      <c r="M73" s="56">
        <v>107.4</v>
      </c>
      <c r="N73" s="55">
        <f t="shared" si="12"/>
        <v>7050.2665560000005</v>
      </c>
      <c r="O73" s="55">
        <f>K73*L73/100*M73/100</f>
        <v>0</v>
      </c>
      <c r="P73" s="17">
        <f t="shared" si="1"/>
        <v>108.2</v>
      </c>
      <c r="Q73" s="17">
        <f t="shared" si="2"/>
        <v>0</v>
      </c>
    </row>
    <row r="74" spans="1:17" ht="12.75">
      <c r="A74" s="12">
        <v>19</v>
      </c>
      <c r="B74" s="16" t="s">
        <v>100</v>
      </c>
      <c r="C74" s="12" t="s">
        <v>101</v>
      </c>
      <c r="D74" s="12"/>
      <c r="E74" s="12"/>
      <c r="F74" s="34">
        <f>D74*E74/100</f>
        <v>0</v>
      </c>
      <c r="G74" s="12">
        <v>186317</v>
      </c>
      <c r="H74" s="15">
        <v>0</v>
      </c>
      <c r="I74" s="12">
        <v>0</v>
      </c>
      <c r="J74" s="34">
        <f t="shared" si="11"/>
        <v>0</v>
      </c>
      <c r="K74" s="34">
        <f>G74*H74/100*I74/100</f>
        <v>0</v>
      </c>
      <c r="L74" s="17"/>
      <c r="M74" s="12"/>
      <c r="N74" s="34">
        <f t="shared" si="12"/>
        <v>0</v>
      </c>
      <c r="O74" s="34">
        <f>K74*L74/100*M74/100</f>
        <v>0</v>
      </c>
      <c r="P74" s="17">
        <f t="shared" si="1"/>
        <v>0</v>
      </c>
      <c r="Q74" s="17" t="e">
        <f t="shared" si="2"/>
        <v>#DIV/0!</v>
      </c>
    </row>
    <row r="75" spans="1:17" ht="12.75">
      <c r="A75" s="12"/>
      <c r="B75" s="16" t="s">
        <v>149</v>
      </c>
      <c r="C75" s="12"/>
      <c r="D75" s="12"/>
      <c r="E75" s="12"/>
      <c r="F75" s="34"/>
      <c r="G75" s="12"/>
      <c r="H75" s="15"/>
      <c r="I75" s="12"/>
      <c r="J75" s="34"/>
      <c r="K75" s="34"/>
      <c r="L75" s="17"/>
      <c r="M75" s="12"/>
      <c r="N75" s="34"/>
      <c r="O75" s="34"/>
      <c r="P75" s="17"/>
      <c r="Q75" s="17"/>
    </row>
    <row r="76" spans="1:17" ht="12.75">
      <c r="A76" s="12"/>
      <c r="B76" s="16" t="s">
        <v>130</v>
      </c>
      <c r="C76" s="12"/>
      <c r="D76" s="12">
        <v>140719</v>
      </c>
      <c r="E76" s="12"/>
      <c r="F76" s="34">
        <v>140719</v>
      </c>
      <c r="G76" s="12">
        <v>44504</v>
      </c>
      <c r="H76" s="15"/>
      <c r="I76" s="12"/>
      <c r="J76" s="34">
        <f t="shared" si="11"/>
        <v>0</v>
      </c>
      <c r="K76" s="34">
        <v>12551</v>
      </c>
      <c r="L76" s="17"/>
      <c r="M76" s="12"/>
      <c r="N76" s="34">
        <f t="shared" si="12"/>
        <v>0</v>
      </c>
      <c r="O76" s="34">
        <v>42064</v>
      </c>
      <c r="P76" s="17">
        <f t="shared" si="1"/>
        <v>28.20195937443825</v>
      </c>
      <c r="Q76" s="17">
        <f t="shared" si="2"/>
        <v>335.14460999123577</v>
      </c>
    </row>
    <row r="77" spans="1:17" ht="12.75">
      <c r="A77" s="12"/>
      <c r="B77" s="13" t="s">
        <v>129</v>
      </c>
      <c r="C77" s="14"/>
      <c r="D77" s="14">
        <f>SUM(D54:D76)</f>
        <v>468065</v>
      </c>
      <c r="E77" s="25">
        <f>G77/F77*100</f>
        <v>142.92021971264126</v>
      </c>
      <c r="F77" s="25">
        <f>SUM(F54:F76)</f>
        <v>514771.109</v>
      </c>
      <c r="G77" s="14">
        <f>SUM(G54:G74)-G71-G72+G76</f>
        <v>735712</v>
      </c>
      <c r="H77" s="15"/>
      <c r="I77" s="14"/>
      <c r="J77" s="34">
        <f>SUM(J54:J76)</f>
        <v>523069.892</v>
      </c>
      <c r="K77" s="25">
        <f>SUM(K54:K76)</f>
        <v>499349.54340200004</v>
      </c>
      <c r="L77" s="15"/>
      <c r="M77" s="14"/>
      <c r="N77" s="34">
        <f>SUM(N54:N76)</f>
        <v>526512.107837404</v>
      </c>
      <c r="O77" s="25">
        <f>SUM(O54:O76)</f>
        <v>561511.8923698645</v>
      </c>
      <c r="P77" s="17">
        <f t="shared" si="1"/>
        <v>67.87296433957853</v>
      </c>
      <c r="Q77" s="17">
        <f t="shared" si="2"/>
        <v>112.44866442539647</v>
      </c>
    </row>
    <row r="78" spans="1:17" ht="12.75">
      <c r="A78" s="12"/>
      <c r="B78" s="13" t="s">
        <v>67</v>
      </c>
      <c r="C78" s="14"/>
      <c r="D78" s="14"/>
      <c r="E78" s="14"/>
      <c r="F78" s="25"/>
      <c r="G78" s="14"/>
      <c r="H78" s="15"/>
      <c r="I78" s="14"/>
      <c r="J78" s="34"/>
      <c r="K78" s="34"/>
      <c r="L78" s="15"/>
      <c r="M78" s="14"/>
      <c r="N78" s="34">
        <f t="shared" si="12"/>
        <v>0</v>
      </c>
      <c r="O78" s="34">
        <f>K78*L78/100*M78/100</f>
        <v>0</v>
      </c>
      <c r="P78" s="17" t="e">
        <f t="shared" si="1"/>
        <v>#DIV/0!</v>
      </c>
      <c r="Q78" s="17" t="e">
        <f t="shared" si="2"/>
        <v>#DIV/0!</v>
      </c>
    </row>
    <row r="79" spans="1:17" ht="12.75">
      <c r="A79" s="12">
        <v>19</v>
      </c>
      <c r="B79" s="16" t="s">
        <v>68</v>
      </c>
      <c r="C79" s="12">
        <v>40.3</v>
      </c>
      <c r="D79" s="12">
        <v>11327</v>
      </c>
      <c r="E79" s="12">
        <v>126.8</v>
      </c>
      <c r="F79" s="25">
        <v>14362</v>
      </c>
      <c r="G79" s="12">
        <v>14243</v>
      </c>
      <c r="H79" s="15">
        <v>100</v>
      </c>
      <c r="I79" s="12">
        <v>110.9</v>
      </c>
      <c r="J79" s="34">
        <f t="shared" si="11"/>
        <v>15795.487000000001</v>
      </c>
      <c r="K79" s="34">
        <f>G79*H79/100*I79/100</f>
        <v>15795.487000000001</v>
      </c>
      <c r="L79" s="17">
        <v>114.8</v>
      </c>
      <c r="M79" s="12">
        <v>108.9</v>
      </c>
      <c r="N79" s="34">
        <f t="shared" si="12"/>
        <v>17201.285343000003</v>
      </c>
      <c r="O79" s="34">
        <f>K79*L79/100*M79/100</f>
        <v>19747.075573764003</v>
      </c>
      <c r="P79" s="17">
        <f t="shared" si="1"/>
        <v>110.9</v>
      </c>
      <c r="Q79" s="17">
        <f t="shared" si="2"/>
        <v>125.0172</v>
      </c>
    </row>
    <row r="80" spans="1:17" ht="12.75">
      <c r="A80" s="12"/>
      <c r="B80" s="13" t="s">
        <v>69</v>
      </c>
      <c r="C80" s="14"/>
      <c r="D80" s="14">
        <f>D77+D79</f>
        <v>479392</v>
      </c>
      <c r="E80" s="25">
        <f>G80/F80*100</f>
        <v>141.73276766168115</v>
      </c>
      <c r="F80" s="25">
        <f>F77+F79</f>
        <v>529133.1089999999</v>
      </c>
      <c r="G80" s="14">
        <f>G77+G79</f>
        <v>749955</v>
      </c>
      <c r="H80" s="14">
        <f aca="true" t="shared" si="14" ref="H80:O80">H77+H79</f>
        <v>100</v>
      </c>
      <c r="I80" s="14">
        <f t="shared" si="14"/>
        <v>110.9</v>
      </c>
      <c r="J80" s="14">
        <f t="shared" si="14"/>
        <v>538865.379</v>
      </c>
      <c r="K80" s="25">
        <f t="shared" si="14"/>
        <v>515145.03040200006</v>
      </c>
      <c r="L80" s="14">
        <v>99.1</v>
      </c>
      <c r="M80" s="14">
        <f t="shared" si="14"/>
        <v>108.9</v>
      </c>
      <c r="N80" s="25">
        <f t="shared" si="14"/>
        <v>543713.393180404</v>
      </c>
      <c r="O80" s="25">
        <f t="shared" si="14"/>
        <v>581258.9679436286</v>
      </c>
      <c r="P80" s="17">
        <f t="shared" si="1"/>
        <v>68.69012546112768</v>
      </c>
      <c r="Q80" s="17">
        <f t="shared" si="2"/>
        <v>112.83404354886926</v>
      </c>
    </row>
    <row r="81" spans="1:17" ht="12.75">
      <c r="A81" s="12"/>
      <c r="B81" s="13" t="s">
        <v>70</v>
      </c>
      <c r="C81" s="14"/>
      <c r="D81" s="41">
        <f>D51+D80</f>
        <v>4222846</v>
      </c>
      <c r="E81" s="15">
        <f>G81/F81*100</f>
        <v>108.13830655478019</v>
      </c>
      <c r="F81" s="25">
        <f>F80+F51</f>
        <v>4854522.109</v>
      </c>
      <c r="G81" s="25">
        <f aca="true" t="shared" si="15" ref="G81:O81">G51+G80</f>
        <v>5249598</v>
      </c>
      <c r="H81" s="15">
        <f>K81/J81*100</f>
        <v>109.17322679249746</v>
      </c>
      <c r="I81" s="25"/>
      <c r="J81" s="25">
        <f t="shared" si="15"/>
        <v>5378447.381999999</v>
      </c>
      <c r="K81" s="25">
        <f t="shared" si="15"/>
        <v>5871824.558266001</v>
      </c>
      <c r="L81" s="15">
        <f>O81/N81*100</f>
        <v>100.43197658195442</v>
      </c>
      <c r="M81" s="25"/>
      <c r="N81" s="25">
        <f t="shared" si="15"/>
        <v>6531355.409071318</v>
      </c>
      <c r="O81" s="25">
        <f t="shared" si="15"/>
        <v>6559569.33492272</v>
      </c>
      <c r="P81" s="15">
        <f t="shared" si="1"/>
        <v>111.85284203220895</v>
      </c>
      <c r="Q81" s="15">
        <f t="shared" si="2"/>
        <v>111.71262475287264</v>
      </c>
    </row>
    <row r="82" spans="1:17" ht="12.75">
      <c r="A82" s="12"/>
      <c r="B82" s="13" t="s">
        <v>71</v>
      </c>
      <c r="C82" s="12"/>
      <c r="D82" s="12"/>
      <c r="E82" s="12"/>
      <c r="F82" s="12"/>
      <c r="G82" s="12"/>
      <c r="H82" s="15"/>
      <c r="I82" s="12"/>
      <c r="J82" s="12"/>
      <c r="K82" s="34">
        <f>G82*H82/100*I82/100</f>
        <v>0</v>
      </c>
      <c r="L82" s="17"/>
      <c r="M82" s="12"/>
      <c r="N82" s="34">
        <f>SUM(N54:N77)</f>
        <v>1053024.215674808</v>
      </c>
      <c r="O82" s="34">
        <f>K82*L82/100*M82/100</f>
        <v>0</v>
      </c>
      <c r="P82" s="17"/>
      <c r="Q82" s="17"/>
    </row>
    <row r="83" spans="1:17" ht="12.75">
      <c r="A83" s="12"/>
      <c r="B83" s="13" t="s">
        <v>72</v>
      </c>
      <c r="C83" s="12"/>
      <c r="D83" s="12"/>
      <c r="E83" s="12"/>
      <c r="F83" s="12"/>
      <c r="G83" s="12"/>
      <c r="H83" s="15"/>
      <c r="I83" s="12"/>
      <c r="J83" s="12"/>
      <c r="K83" s="34">
        <f>G83*H83/100*I83/100</f>
        <v>0</v>
      </c>
      <c r="L83" s="17"/>
      <c r="M83" s="12"/>
      <c r="N83" s="12"/>
      <c r="O83" s="34">
        <f>K83*L83/100*M83/100</f>
        <v>0</v>
      </c>
      <c r="P83" s="17"/>
      <c r="Q83" s="17"/>
    </row>
    <row r="88" ht="12.75">
      <c r="E88" t="s">
        <v>144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2016-12-29T11:17:20Z</cp:lastPrinted>
  <dcterms:created xsi:type="dcterms:W3CDTF">2006-07-06T07:50:18Z</dcterms:created>
  <dcterms:modified xsi:type="dcterms:W3CDTF">2016-12-29T11:17:26Z</dcterms:modified>
  <cp:category/>
  <cp:version/>
  <cp:contentType/>
  <cp:contentStatus/>
</cp:coreProperties>
</file>